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PRICE SUMMARY" sheetId="3" r:id="rId1"/>
    <sheet name="DETAILED TAKEOFFS" sheetId="2" r:id="rId2"/>
    <sheet name="MATERIAL SUMMARY" sheetId="4" r:id="rId3"/>
  </sheets>
  <definedNames>
    <definedName name="_xlnm._FilterDatabase" localSheetId="1" hidden="1">'DETAILED TAKEOFFS'!$E$1:$E$80</definedName>
    <definedName name="_xlnm.Print_Area" localSheetId="1">'DETAILED TAKEOFFS'!$A$1:$L$80</definedName>
    <definedName name="_xlnm.Print_Area" localSheetId="2">'MATERIAL SUMMARY'!$A$1:$D$15</definedName>
    <definedName name="_xlnm.Print_Area" localSheetId="0">'PRICE SUMMARY'!$A$1:$G$18</definedName>
    <definedName name="_xlnm.Print_Titles" localSheetId="1">'DETAILED TAKEOFFS'!$1:$6</definedName>
    <definedName name="_xlnm.Print_Titles" localSheetId="2">'MATERIAL SUMMARY'!#REF!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4" i="2" s="1"/>
  <c r="A13" i="2"/>
  <c r="A16" i="2"/>
  <c r="A17" i="2"/>
  <c r="A20" i="2"/>
  <c r="A21" i="2"/>
  <c r="A22" i="2"/>
  <c r="A23" i="2"/>
  <c r="A24" i="2"/>
  <c r="A26" i="2"/>
  <c r="A27" i="2"/>
  <c r="A28" i="2"/>
  <c r="A29" i="2"/>
  <c r="A30" i="2"/>
  <c r="A32" i="2"/>
  <c r="A33" i="2"/>
  <c r="A35" i="2"/>
  <c r="A36" i="2"/>
  <c r="A38" i="2"/>
  <c r="A39" i="2"/>
  <c r="A40" i="2"/>
  <c r="A41" i="2"/>
  <c r="A42" i="2"/>
  <c r="A44" i="2"/>
  <c r="A45" i="2"/>
  <c r="A46" i="2"/>
  <c r="A47" i="2"/>
  <c r="A48" i="2"/>
  <c r="A50" i="2"/>
  <c r="A51" i="2"/>
  <c r="A53" i="2"/>
  <c r="A54" i="2"/>
  <c r="A56" i="2"/>
  <c r="A57" i="2"/>
  <c r="A58" i="2"/>
  <c r="A59" i="2"/>
  <c r="A60" i="2"/>
  <c r="A62" i="2"/>
  <c r="A63" i="2"/>
  <c r="A65" i="2"/>
  <c r="A66" i="2"/>
  <c r="A68" i="2"/>
  <c r="A69" i="2"/>
  <c r="A70" i="2"/>
  <c r="A71" i="2"/>
  <c r="A72" i="2"/>
  <c r="A75" i="2"/>
  <c r="A76" i="2"/>
  <c r="F43" i="2"/>
  <c r="F52" i="2"/>
  <c r="F19" i="2"/>
  <c r="F15" i="2"/>
  <c r="A15" i="2" l="1"/>
  <c r="A18" i="2" s="1"/>
  <c r="A25" i="2" l="1"/>
  <c r="A19" i="2"/>
  <c r="A34" i="2" l="1"/>
  <c r="A31" i="2"/>
  <c r="A43" i="2" l="1"/>
  <c r="A37" i="2"/>
  <c r="A52" i="2" l="1"/>
  <c r="A49" i="2"/>
  <c r="A61" i="2" l="1"/>
  <c r="A55" i="2"/>
  <c r="A67" i="2" l="1"/>
  <c r="A64" i="2"/>
  <c r="A73" i="2" l="1"/>
  <c r="A74" i="2" s="1"/>
  <c r="A9" i="4" l="1"/>
  <c r="A12" i="4"/>
  <c r="A15" i="4"/>
  <c r="J34" i="2"/>
  <c r="J37" i="2"/>
  <c r="J19" i="2"/>
  <c r="J14" i="2"/>
  <c r="J18" i="2"/>
  <c r="J64" i="2"/>
  <c r="J67" i="2"/>
  <c r="J52" i="2"/>
  <c r="J55" i="2"/>
  <c r="A77" i="2"/>
  <c r="H73" i="2"/>
  <c r="K73" i="2" s="1"/>
  <c r="H52" i="2"/>
  <c r="H11" i="2"/>
  <c r="K11" i="2" s="1"/>
  <c r="H37" i="2"/>
  <c r="H34" i="2"/>
  <c r="K34" i="2" s="1"/>
  <c r="H31" i="2"/>
  <c r="K31" i="2" s="1"/>
  <c r="H19" i="2"/>
  <c r="H18" i="2"/>
  <c r="H15" i="2"/>
  <c r="K15" i="2" s="1"/>
  <c r="H14" i="2"/>
  <c r="H10" i="2"/>
  <c r="K10" i="2" s="1"/>
  <c r="A9" i="2"/>
  <c r="A8" i="2"/>
  <c r="A2" i="4"/>
  <c r="A3" i="4" s="1"/>
  <c r="A4" i="4" s="1"/>
  <c r="A5" i="4" s="1"/>
  <c r="H61" i="2"/>
  <c r="K61" i="2" s="1"/>
  <c r="H64" i="2"/>
  <c r="H49" i="2"/>
  <c r="K49" i="2" s="1"/>
  <c r="H43" i="2"/>
  <c r="K43" i="2" s="1"/>
  <c r="L45" i="2" l="1"/>
  <c r="E10" i="3" s="1"/>
  <c r="K52" i="2"/>
  <c r="K64" i="2"/>
  <c r="A6" i="4"/>
  <c r="A7" i="4" s="1"/>
  <c r="K37" i="2"/>
  <c r="L39" i="2" s="1"/>
  <c r="E9" i="3" s="1"/>
  <c r="K14" i="2"/>
  <c r="K19" i="2"/>
  <c r="K18" i="2"/>
  <c r="H74" i="2"/>
  <c r="K74" i="2" s="1"/>
  <c r="L76" i="2" s="1"/>
  <c r="E13" i="3" s="1"/>
  <c r="A8" i="4" l="1"/>
  <c r="L21" i="2"/>
  <c r="E7" i="3" l="1"/>
  <c r="A10" i="4"/>
  <c r="A11" i="4" s="1"/>
  <c r="H55" i="2"/>
  <c r="K55" i="2" s="1"/>
  <c r="L57" i="2" s="1"/>
  <c r="E11" i="3" s="1"/>
  <c r="A13" i="4" l="1"/>
  <c r="A14" i="4" s="1"/>
  <c r="A7" i="2"/>
  <c r="H25" i="2"/>
  <c r="K25" i="2" s="1"/>
  <c r="L27" i="2" l="1"/>
  <c r="A10" i="2"/>
  <c r="H67" i="2"/>
  <c r="K67" i="2" s="1"/>
  <c r="L69" i="2" s="1"/>
  <c r="E12" i="3" s="1"/>
  <c r="K78" i="2" l="1"/>
  <c r="E8" i="3"/>
  <c r="E14" i="3" s="1"/>
  <c r="E15" i="3" s="1"/>
  <c r="E16" i="3" s="1"/>
  <c r="L78" i="2"/>
  <c r="A11" i="2"/>
  <c r="L79" i="2" l="1"/>
  <c r="L80" i="2" s="1"/>
  <c r="C5" i="2" l="1"/>
  <c r="C5" i="3" l="1"/>
  <c r="C4" i="3"/>
</calcChain>
</file>

<file path=xl/sharedStrings.xml><?xml version="1.0" encoding="utf-8"?>
<sst xmlns="http://schemas.openxmlformats.org/spreadsheetml/2006/main" count="173" uniqueCount="77">
  <si>
    <t>PROJECT</t>
  </si>
  <si>
    <t>ADDRESS</t>
  </si>
  <si>
    <t>DESCRIPTION</t>
  </si>
  <si>
    <t>FINISHES</t>
  </si>
  <si>
    <t>Date of submission</t>
  </si>
  <si>
    <t>Date of plans</t>
  </si>
  <si>
    <t>TOTAL BASE BID</t>
  </si>
  <si>
    <t>SR #</t>
  </si>
  <si>
    <t>Sheet
No.</t>
  </si>
  <si>
    <t>Detail
No.</t>
  </si>
  <si>
    <t>CSI
No.</t>
  </si>
  <si>
    <t>WASTE</t>
  </si>
  <si>
    <t>QTY. W/ WASTE</t>
  </si>
  <si>
    <t>UNIT</t>
  </si>
  <si>
    <t>UNIT COST</t>
  </si>
  <si>
    <t>TOTAL COST</t>
  </si>
  <si>
    <t>SUB TOTALS</t>
  </si>
  <si>
    <t>SF</t>
  </si>
  <si>
    <t>09 00 00</t>
  </si>
  <si>
    <t>SUB - TOTAL</t>
  </si>
  <si>
    <t>TOTAL BASE BID (INCL. O&amp;P)</t>
  </si>
  <si>
    <t>See next tab for detailed estimate</t>
  </si>
  <si>
    <t>OVERHEAD &amp; PROFIT</t>
  </si>
  <si>
    <t>ITEMS</t>
  </si>
  <si>
    <t>COST</t>
  </si>
  <si>
    <t>SUBTOTAL</t>
  </si>
  <si>
    <t>QTY.</t>
  </si>
  <si>
    <t>REV(0)</t>
  </si>
  <si>
    <t>LF</t>
  </si>
  <si>
    <t>Finish Schedule</t>
  </si>
  <si>
    <t>Overhead &amp; Profit</t>
  </si>
  <si>
    <t>CARPET FLOORING</t>
  </si>
  <si>
    <t>Carpet Flooring Sub Total</t>
  </si>
  <si>
    <r>
      <t xml:space="preserve">CPT-1 Carpet Flooring @ Residential
Manufacturer: </t>
    </r>
    <r>
      <rPr>
        <sz val="12"/>
        <rFont val="Calibri"/>
        <family val="2"/>
        <scheme val="minor"/>
      </rPr>
      <t xml:space="preserve">Mohawk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 xml:space="preserve">: Exquiste Charater Weathered Slate
</t>
    </r>
    <r>
      <rPr>
        <b/>
        <sz val="12"/>
        <rFont val="Calibri"/>
        <family val="2"/>
        <scheme val="minor"/>
      </rPr>
      <t/>
    </r>
  </si>
  <si>
    <t>Finish Legends</t>
  </si>
  <si>
    <r>
      <t xml:space="preserve">CPT-1 Commercial Carpet Tile
Manufacturer: </t>
    </r>
    <r>
      <rPr>
        <sz val="12"/>
        <rFont val="Calibri"/>
        <family val="2"/>
        <scheme val="minor"/>
      </rPr>
      <t xml:space="preserve">Mohawk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 xml:space="preserve">: Renewed Path, QB57, 888 French Roast
</t>
    </r>
    <r>
      <rPr>
        <b/>
        <sz val="12"/>
        <rFont val="Calibri"/>
        <family val="2"/>
        <scheme val="minor"/>
      </rPr>
      <t/>
    </r>
  </si>
  <si>
    <r>
      <t xml:space="preserve">CPT-2 Walk-Off Carpet Tile
Manufacturer: </t>
    </r>
    <r>
      <rPr>
        <sz val="12"/>
        <rFont val="Calibri"/>
        <family val="2"/>
        <scheme val="minor"/>
      </rPr>
      <t xml:space="preserve">Mohawk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 xml:space="preserve">: Step Up ii Tile QL311,Obsidian 989
</t>
    </r>
    <r>
      <rPr>
        <b/>
        <sz val="12"/>
        <rFont val="Calibri"/>
        <family val="2"/>
        <scheme val="minor"/>
      </rPr>
      <t>Size</t>
    </r>
    <r>
      <rPr>
        <sz val="12"/>
        <rFont val="Calibri"/>
        <family val="2"/>
        <scheme val="minor"/>
      </rPr>
      <t xml:space="preserve">: 24"x24"
</t>
    </r>
    <r>
      <rPr>
        <b/>
        <sz val="12"/>
        <rFont val="Calibri"/>
        <family val="2"/>
        <scheme val="minor"/>
      </rPr>
      <t/>
    </r>
  </si>
  <si>
    <t>EPOXY FLOORING</t>
  </si>
  <si>
    <t>Epoxy Flooring Sub Total</t>
  </si>
  <si>
    <t>RUBBER FLOORING</t>
  </si>
  <si>
    <r>
      <t xml:space="preserve">RS-1 Rubber Flooring @ Stair Steps &amp; Landing
Manufacturer: </t>
    </r>
    <r>
      <rPr>
        <sz val="12"/>
        <rFont val="Calibri"/>
        <family val="2"/>
        <scheme val="minor"/>
      </rPr>
      <t xml:space="preserve">Roppe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 xml:space="preserve">: Non Slip Safety Rib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 #A60513
</t>
    </r>
    <r>
      <rPr>
        <b/>
        <sz val="12"/>
        <rFont val="Calibri"/>
        <family val="2"/>
        <scheme val="minor"/>
      </rPr>
      <t/>
    </r>
  </si>
  <si>
    <r>
      <t>B-1 Rubber Wall Base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</t>
    </r>
    <r>
      <rPr>
        <sz val="12"/>
        <rFont val="Calibri"/>
        <family val="2"/>
        <scheme val="minor"/>
      </rPr>
      <t xml:space="preserve">:Roppe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 194 Burnt Umber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Size</t>
    </r>
    <r>
      <rPr>
        <sz val="12"/>
        <rFont val="Calibri"/>
        <family val="2"/>
        <scheme val="minor"/>
      </rPr>
      <t xml:space="preserve">: 4"
</t>
    </r>
    <r>
      <rPr>
        <b/>
        <sz val="12"/>
        <rFont val="Calibri"/>
        <family val="2"/>
        <scheme val="minor"/>
      </rPr>
      <t/>
    </r>
  </si>
  <si>
    <t>RUBBER WALL BASE</t>
  </si>
  <si>
    <t>Rubber Wall Base Sub Total</t>
  </si>
  <si>
    <t>WOOD WALL BASE</t>
  </si>
  <si>
    <t>Wood Wall Base Sub Total</t>
  </si>
  <si>
    <r>
      <t>B-1 Wood Wall Base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</t>
    </r>
    <r>
      <rPr>
        <sz val="12"/>
        <rFont val="Calibri"/>
        <family val="2"/>
        <scheme val="minor"/>
      </rPr>
      <t xml:space="preserve">:Beveled Baseboard
</t>
    </r>
    <r>
      <rPr>
        <b/>
        <sz val="12"/>
        <rFont val="Calibri"/>
        <family val="2"/>
        <scheme val="minor"/>
      </rPr>
      <t>Model</t>
    </r>
    <r>
      <rPr>
        <sz val="12"/>
        <rFont val="Calibri"/>
        <family val="2"/>
        <scheme val="minor"/>
      </rPr>
      <t xml:space="preserve">: EWBB15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 Poplar
</t>
    </r>
    <r>
      <rPr>
        <b/>
        <sz val="12"/>
        <rFont val="Calibri"/>
        <family val="2"/>
        <scheme val="minor"/>
      </rPr>
      <t>Size</t>
    </r>
    <r>
      <rPr>
        <sz val="12"/>
        <rFont val="Calibri"/>
        <family val="2"/>
        <scheme val="minor"/>
      </rPr>
      <t xml:space="preserve">: 4"
</t>
    </r>
    <r>
      <rPr>
        <b/>
        <sz val="12"/>
        <rFont val="Calibri"/>
        <family val="2"/>
        <scheme val="minor"/>
      </rPr>
      <t/>
    </r>
  </si>
  <si>
    <t>1ST FLOOR</t>
  </si>
  <si>
    <t>2ND FLOOR</t>
  </si>
  <si>
    <t>3RD FLOOR</t>
  </si>
  <si>
    <t>STAIRS</t>
  </si>
  <si>
    <t>FLOORING</t>
  </si>
  <si>
    <t>WALL BASE</t>
  </si>
  <si>
    <r>
      <t xml:space="preserve">FC-1 Epoxy Flooring
Manufacturer: </t>
    </r>
    <r>
      <rPr>
        <sz val="12"/>
        <rFont val="Calibri"/>
        <family val="2"/>
        <scheme val="minor"/>
      </rPr>
      <t xml:space="preserve">Spartan Epoxies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 xml:space="preserve">: Custom Flake, Epoxy, Chip 1: Black Iron Oxide,Chip 2: Stone, Chip 3: White, Chip 4: Pumpkin,
</t>
    </r>
    <r>
      <rPr>
        <b/>
        <sz val="12"/>
        <rFont val="Calibri"/>
        <family val="2"/>
        <scheme val="minor"/>
      </rPr>
      <t>Color</t>
    </r>
    <r>
      <rPr>
        <sz val="12"/>
        <rFont val="Calibri"/>
        <family val="2"/>
        <scheme val="minor"/>
      </rPr>
      <t xml:space="preserve">: Dark Gray
</t>
    </r>
    <r>
      <rPr>
        <b/>
        <sz val="12"/>
        <rFont val="Calibri"/>
        <family val="2"/>
        <scheme val="minor"/>
      </rPr>
      <t>Flak Size</t>
    </r>
    <r>
      <rPr>
        <sz val="12"/>
        <rFont val="Calibri"/>
        <family val="2"/>
        <scheme val="minor"/>
      </rPr>
      <t xml:space="preserve">: 1/4"
</t>
    </r>
    <r>
      <rPr>
        <b/>
        <sz val="12"/>
        <rFont val="Calibri"/>
        <family val="2"/>
        <scheme val="minor"/>
      </rPr>
      <t/>
    </r>
  </si>
  <si>
    <r>
      <t xml:space="preserve">LVT-1 Luxury Vinyl Tile Flooring
Manufacturer: </t>
    </r>
    <r>
      <rPr>
        <sz val="12"/>
        <rFont val="Calibri"/>
        <family val="2"/>
        <scheme val="minor"/>
      </rPr>
      <t xml:space="preserve">Mohawk
</t>
    </r>
    <r>
      <rPr>
        <b/>
        <sz val="12"/>
        <rFont val="Calibri"/>
        <family val="2"/>
        <scheme val="minor"/>
      </rPr>
      <t>Description</t>
    </r>
    <r>
      <rPr>
        <sz val="12"/>
        <rFont val="Calibri"/>
        <family val="2"/>
        <scheme val="minor"/>
      </rPr>
      <t>: Fieldcrest, Grey Nuance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/>
    </r>
  </si>
  <si>
    <t>LUXURY VINYL TILE FLOORING</t>
  </si>
  <si>
    <t>Luxury Vinyl Tile Flooring Sub Total</t>
  </si>
  <si>
    <t>Rubber Flooring Sub Total</t>
  </si>
  <si>
    <t>COMMERCIAL SPACE</t>
  </si>
  <si>
    <t>Commerical Space Flooring Sub Total</t>
  </si>
  <si>
    <r>
      <t xml:space="preserve">Flooring @ Commerical Space
</t>
    </r>
    <r>
      <rPr>
        <b/>
        <sz val="12"/>
        <rFont val="Calibri"/>
        <family val="2"/>
        <scheme val="minor"/>
      </rPr>
      <t/>
    </r>
  </si>
  <si>
    <t>Assumed</t>
  </si>
  <si>
    <r>
      <t xml:space="preserve">Wall Base @ Commerical Space
</t>
    </r>
    <r>
      <rPr>
        <b/>
        <sz val="12"/>
        <rFont val="Calibri"/>
        <family val="2"/>
        <scheme val="minor"/>
      </rPr>
      <t/>
    </r>
  </si>
  <si>
    <t>COMMERICAL SPACE</t>
  </si>
  <si>
    <t>Note: Plans don't specify any flooring &amp; wall base in commerical spaces. We have assumed flooring &amp; wall base. Please confirm.</t>
  </si>
  <si>
    <t>COMMERICAL SPACE FINISHES</t>
  </si>
  <si>
    <t xml:space="preserve">Flooring @ Commerical Space
</t>
  </si>
  <si>
    <t xml:space="preserve">Wall Base @ Commerical Space
</t>
  </si>
  <si>
    <t xml:space="preserve">Carpet Flooring </t>
  </si>
  <si>
    <t xml:space="preserve">Epoxy Flooring </t>
  </si>
  <si>
    <t xml:space="preserve">Luxury Vinyl Tile Flooring </t>
  </si>
  <si>
    <t xml:space="preserve">Rubber Flooring </t>
  </si>
  <si>
    <t xml:space="preserve">Rubber Wall Base </t>
  </si>
  <si>
    <t xml:space="preserve">Wood Wall Base </t>
  </si>
  <si>
    <t xml:space="preserve">Commerical Space Flooring </t>
  </si>
  <si>
    <t>AF-100 - 
AF-102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</si>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</sst>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_);_(@_)"/>
    <numFmt numFmtId="165" formatCode="_(&quot;$&quot;* #,##0_);_(&quot;$&quot;* \(#,##0\);_(&quot;$&quot;* &quot;-&quot;??_);_(@_)"/>
    <numFmt numFmtId="166" formatCode="&quot;$&quot;#,##0"/>
    <numFmt numFmtId="167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Arial"/>
      <family val="2"/>
    </font>
    <font>
      <b/>
      <i/>
      <sz val="12"/>
      <color rgb="FF002060"/>
      <name val="Calibri"/>
      <family val="2"/>
      <scheme val="minor"/>
    </font>
    <font>
      <b/>
      <sz val="12"/>
      <name val="Verdana"/>
      <family val="2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238">
    <xf numFmtId="0" fontId="0" fillId="0" borderId="0" xfId="0"/>
    <xf numFmtId="2" fontId="2" fillId="2" borderId="2" xfId="1" applyNumberFormat="1" applyFont="1" applyFill="1" applyBorder="1" applyAlignment="1">
      <alignment horizontal="left" vertical="top"/>
    </xf>
    <xf numFmtId="2" fontId="4" fillId="3" borderId="12" xfId="0" applyNumberFormat="1" applyFont="1" applyFill="1" applyBorder="1" applyAlignment="1">
      <alignment horizontal="left" vertical="top"/>
    </xf>
    <xf numFmtId="2" fontId="4" fillId="3" borderId="13" xfId="0" applyNumberFormat="1" applyFont="1" applyFill="1" applyBorder="1" applyAlignment="1">
      <alignment horizontal="left" vertical="top"/>
    </xf>
    <xf numFmtId="2" fontId="4" fillId="3" borderId="13" xfId="0" applyNumberFormat="1" applyFont="1" applyFill="1" applyBorder="1" applyAlignment="1">
      <alignment horizontal="center" vertical="top"/>
    </xf>
    <xf numFmtId="2" fontId="5" fillId="3" borderId="13" xfId="0" applyNumberFormat="1" applyFont="1" applyFill="1" applyBorder="1" applyAlignment="1">
      <alignment horizontal="center" vertical="top"/>
    </xf>
    <xf numFmtId="44" fontId="5" fillId="3" borderId="13" xfId="3" applyFont="1" applyFill="1" applyBorder="1" applyAlignment="1">
      <alignment horizontal="center" vertical="top"/>
    </xf>
    <xf numFmtId="2" fontId="4" fillId="3" borderId="14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2" fontId="9" fillId="2" borderId="2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41" fontId="6" fillId="2" borderId="1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9" fontId="6" fillId="2" borderId="9" xfId="0" applyNumberFormat="1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2" fontId="6" fillId="0" borderId="0" xfId="0" applyNumberFormat="1" applyFont="1" applyAlignment="1">
      <alignment horizontal="left" vertical="top" wrapText="1"/>
    </xf>
    <xf numFmtId="1" fontId="6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166" fontId="6" fillId="0" borderId="0" xfId="0" applyNumberFormat="1" applyFont="1" applyAlignment="1">
      <alignment vertical="top"/>
    </xf>
    <xf numFmtId="0" fontId="6" fillId="0" borderId="4" xfId="0" applyFont="1" applyBorder="1" applyAlignment="1">
      <alignment horizontal="center" vertical="top"/>
    </xf>
    <xf numFmtId="44" fontId="6" fillId="0" borderId="0" xfId="3" applyFont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2" fontId="9" fillId="2" borderId="2" xfId="1" applyNumberFormat="1" applyFont="1" applyFill="1" applyBorder="1" applyAlignment="1">
      <alignment vertical="top"/>
    </xf>
    <xf numFmtId="2" fontId="9" fillId="2" borderId="3" xfId="1" applyNumberFormat="1" applyFont="1" applyFill="1" applyBorder="1" applyAlignment="1">
      <alignment vertical="top"/>
    </xf>
    <xf numFmtId="14" fontId="8" fillId="2" borderId="5" xfId="1" applyNumberFormat="1" applyFont="1" applyFill="1" applyBorder="1" applyAlignment="1">
      <alignment horizontal="left" vertical="top"/>
    </xf>
    <xf numFmtId="0" fontId="6" fillId="0" borderId="15" xfId="0" applyFont="1" applyBorder="1" applyAlignment="1">
      <alignment horizontal="center" vertical="top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44" fontId="6" fillId="7" borderId="13" xfId="3" applyFont="1" applyFill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44" fontId="5" fillId="3" borderId="2" xfId="3" applyFont="1" applyFill="1" applyBorder="1" applyAlignment="1">
      <alignment horizontal="center" vertical="top"/>
    </xf>
    <xf numFmtId="0" fontId="13" fillId="2" borderId="2" xfId="0" applyFont="1" applyFill="1" applyBorder="1" applyAlignment="1">
      <alignment vertical="top"/>
    </xf>
    <xf numFmtId="44" fontId="6" fillId="5" borderId="9" xfId="0" applyNumberFormat="1" applyFont="1" applyFill="1" applyBorder="1" applyAlignment="1">
      <alignment horizontal="center" vertical="top"/>
    </xf>
    <xf numFmtId="0" fontId="15" fillId="2" borderId="1" xfId="1" applyFont="1" applyFill="1" applyBorder="1"/>
    <xf numFmtId="2" fontId="16" fillId="2" borderId="2" xfId="1" applyNumberFormat="1" applyFont="1" applyFill="1" applyBorder="1" applyAlignment="1">
      <alignment horizontal="left" vertical="top"/>
    </xf>
    <xf numFmtId="2" fontId="17" fillId="2" borderId="2" xfId="1" applyNumberFormat="1" applyFont="1" applyFill="1" applyBorder="1" applyAlignment="1">
      <alignment vertical="top"/>
    </xf>
    <xf numFmtId="0" fontId="15" fillId="2" borderId="2" xfId="1" applyFont="1" applyFill="1" applyBorder="1" applyAlignment="1">
      <alignment vertical="top"/>
    </xf>
    <xf numFmtId="0" fontId="16" fillId="2" borderId="3" xfId="1" applyFont="1" applyFill="1" applyBorder="1" applyAlignment="1">
      <alignment horizontal="right" vertical="top"/>
    </xf>
    <xf numFmtId="0" fontId="15" fillId="0" borderId="0" xfId="1" applyFont="1"/>
    <xf numFmtId="0" fontId="15" fillId="2" borderId="4" xfId="1" applyFont="1" applyFill="1" applyBorder="1"/>
    <xf numFmtId="0" fontId="15" fillId="2" borderId="5" xfId="1" applyFont="1" applyFill="1" applyBorder="1"/>
    <xf numFmtId="0" fontId="16" fillId="2" borderId="4" xfId="1" applyFont="1" applyFill="1" applyBorder="1" applyAlignment="1">
      <alignment horizontal="left" vertical="top"/>
    </xf>
    <xf numFmtId="0" fontId="16" fillId="2" borderId="5" xfId="1" applyFont="1" applyFill="1" applyBorder="1" applyAlignment="1">
      <alignment horizontal="left" vertical="top"/>
    </xf>
    <xf numFmtId="0" fontId="18" fillId="0" borderId="0" xfId="0" applyFont="1"/>
    <xf numFmtId="14" fontId="15" fillId="2" borderId="0" xfId="1" applyNumberFormat="1" applyFont="1" applyFill="1" applyAlignment="1">
      <alignment horizontal="left" vertical="top"/>
    </xf>
    <xf numFmtId="14" fontId="15" fillId="2" borderId="7" xfId="1" applyNumberFormat="1" applyFont="1" applyFill="1" applyBorder="1" applyAlignment="1">
      <alignment horizontal="left" vertical="top"/>
    </xf>
    <xf numFmtId="14" fontId="21" fillId="2" borderId="7" xfId="1" applyNumberFormat="1" applyFont="1" applyFill="1" applyBorder="1" applyAlignment="1">
      <alignment horizontal="left" vertical="top"/>
    </xf>
    <xf numFmtId="0" fontId="20" fillId="2" borderId="7" xfId="1" applyFont="1" applyFill="1" applyBorder="1" applyAlignment="1">
      <alignment horizontal="left" vertical="top"/>
    </xf>
    <xf numFmtId="0" fontId="16" fillId="2" borderId="8" xfId="1" applyFont="1" applyFill="1" applyBorder="1" applyAlignment="1">
      <alignment horizontal="left" vertical="top"/>
    </xf>
    <xf numFmtId="14" fontId="16" fillId="2" borderId="0" xfId="1" applyNumberFormat="1" applyFont="1" applyFill="1" applyAlignment="1">
      <alignment horizontal="left" vertical="top"/>
    </xf>
    <xf numFmtId="0" fontId="15" fillId="2" borderId="0" xfId="1" applyFont="1" applyFill="1"/>
    <xf numFmtId="1" fontId="5" fillId="3" borderId="13" xfId="0" applyNumberFormat="1" applyFont="1" applyFill="1" applyBorder="1" applyAlignment="1">
      <alignment horizontal="center" vertical="top"/>
    </xf>
    <xf numFmtId="41" fontId="6" fillId="0" borderId="23" xfId="0" applyNumberFormat="1" applyFont="1" applyBorder="1" applyAlignment="1">
      <alignment horizontal="center" vertical="top"/>
    </xf>
    <xf numFmtId="2" fontId="11" fillId="8" borderId="13" xfId="0" applyNumberFormat="1" applyFont="1" applyFill="1" applyBorder="1" applyAlignment="1">
      <alignment horizontal="center" vertical="top" wrapText="1"/>
    </xf>
    <xf numFmtId="1" fontId="6" fillId="8" borderId="13" xfId="0" applyNumberFormat="1" applyFont="1" applyFill="1" applyBorder="1" applyAlignment="1">
      <alignment horizontal="center" vertical="top"/>
    </xf>
    <xf numFmtId="9" fontId="6" fillId="8" borderId="14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/>
    </xf>
    <xf numFmtId="2" fontId="2" fillId="0" borderId="16" xfId="0" applyNumberFormat="1" applyFont="1" applyBorder="1" applyAlignment="1">
      <alignment horizontal="right" vertical="top" wrapText="1"/>
    </xf>
    <xf numFmtId="14" fontId="15" fillId="2" borderId="4" xfId="1" applyNumberFormat="1" applyFont="1" applyFill="1" applyBorder="1" applyAlignment="1">
      <alignment horizontal="left" vertical="top"/>
    </xf>
    <xf numFmtId="14" fontId="15" fillId="2" borderId="6" xfId="1" applyNumberFormat="1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1" fontId="6" fillId="2" borderId="9" xfId="0" applyNumberFormat="1" applyFont="1" applyFill="1" applyBorder="1" applyAlignment="1">
      <alignment horizontal="right" vertical="top"/>
    </xf>
    <xf numFmtId="0" fontId="0" fillId="2" borderId="0" xfId="0" applyFill="1"/>
    <xf numFmtId="41" fontId="6" fillId="2" borderId="9" xfId="0" applyNumberFormat="1" applyFont="1" applyFill="1" applyBorder="1" applyAlignment="1">
      <alignment horizontal="center" vertical="top"/>
    </xf>
    <xf numFmtId="165" fontId="19" fillId="0" borderId="0" xfId="0" applyNumberFormat="1" applyFont="1"/>
    <xf numFmtId="0" fontId="6" fillId="2" borderId="15" xfId="0" applyFont="1" applyFill="1" applyBorder="1" applyAlignment="1">
      <alignment horizontal="center" vertical="top" wrapText="1"/>
    </xf>
    <xf numFmtId="44" fontId="6" fillId="0" borderId="15" xfId="0" applyNumberFormat="1" applyFont="1" applyBorder="1" applyAlignment="1">
      <alignment horizontal="center" vertical="top"/>
    </xf>
    <xf numFmtId="0" fontId="2" fillId="7" borderId="13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vertical="top"/>
    </xf>
    <xf numFmtId="1" fontId="6" fillId="7" borderId="13" xfId="0" applyNumberFormat="1" applyFont="1" applyFill="1" applyBorder="1" applyAlignment="1">
      <alignment horizontal="center" vertical="top"/>
    </xf>
    <xf numFmtId="0" fontId="6" fillId="7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horizontal="center" vertical="top"/>
    </xf>
    <xf numFmtId="2" fontId="2" fillId="0" borderId="15" xfId="0" applyNumberFormat="1" applyFont="1" applyBorder="1" applyAlignment="1">
      <alignment horizontal="left" vertical="top" wrapText="1"/>
    </xf>
    <xf numFmtId="165" fontId="6" fillId="2" borderId="10" xfId="3" applyNumberFormat="1" applyFont="1" applyFill="1" applyBorder="1" applyAlignment="1">
      <alignment horizontal="center" vertical="top"/>
    </xf>
    <xf numFmtId="2" fontId="22" fillId="2" borderId="15" xfId="0" applyNumberFormat="1" applyFont="1" applyFill="1" applyBorder="1" applyAlignment="1">
      <alignment horizontal="left" vertical="top" wrapText="1"/>
    </xf>
    <xf numFmtId="1" fontId="6" fillId="0" borderId="9" xfId="0" applyNumberFormat="1" applyFont="1" applyBorder="1" applyAlignment="1">
      <alignment horizontal="center" vertical="top"/>
    </xf>
    <xf numFmtId="0" fontId="12" fillId="2" borderId="5" xfId="0" applyFont="1" applyFill="1" applyBorder="1" applyAlignment="1">
      <alignment vertical="top"/>
    </xf>
    <xf numFmtId="41" fontId="6" fillId="2" borderId="15" xfId="0" applyNumberFormat="1" applyFont="1" applyFill="1" applyBorder="1" applyAlignment="1">
      <alignment horizontal="center" vertical="top"/>
    </xf>
    <xf numFmtId="2" fontId="2" fillId="0" borderId="9" xfId="0" applyNumberFormat="1" applyFont="1" applyBorder="1" applyAlignment="1">
      <alignment horizontal="left" vertical="top" wrapText="1"/>
    </xf>
    <xf numFmtId="165" fontId="2" fillId="2" borderId="14" xfId="0" applyNumberFormat="1" applyFont="1" applyFill="1" applyBorder="1" applyAlignment="1">
      <alignment horizontal="center" vertical="top"/>
    </xf>
    <xf numFmtId="165" fontId="2" fillId="0" borderId="24" xfId="3" applyNumberFormat="1" applyFont="1" applyFill="1" applyBorder="1" applyAlignment="1" applyProtection="1">
      <alignment horizontal="center" vertical="top"/>
    </xf>
    <xf numFmtId="165" fontId="6" fillId="2" borderId="25" xfId="3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vertical="top"/>
    </xf>
    <xf numFmtId="14" fontId="6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Border="1" applyAlignment="1">
      <alignment vertical="top"/>
    </xf>
    <xf numFmtId="1" fontId="6" fillId="2" borderId="0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1" applyFont="1" applyFill="1" applyBorder="1" applyAlignment="1">
      <alignment vertical="top"/>
    </xf>
    <xf numFmtId="2" fontId="2" fillId="2" borderId="0" xfId="1" applyNumberFormat="1" applyFont="1" applyFill="1" applyBorder="1" applyAlignment="1">
      <alignment horizontal="left" vertical="top"/>
    </xf>
    <xf numFmtId="9" fontId="6" fillId="2" borderId="15" xfId="0" applyNumberFormat="1" applyFont="1" applyFill="1" applyBorder="1" applyAlignment="1">
      <alignment horizontal="center" vertical="top"/>
    </xf>
    <xf numFmtId="165" fontId="6" fillId="2" borderId="24" xfId="3" applyNumberFormat="1" applyFont="1" applyFill="1" applyBorder="1" applyAlignment="1">
      <alignment horizontal="center" vertical="top"/>
    </xf>
    <xf numFmtId="44" fontId="6" fillId="2" borderId="15" xfId="0" applyNumberFormat="1" applyFont="1" applyFill="1" applyBorder="1" applyAlignment="1">
      <alignment horizontal="center" vertical="top"/>
    </xf>
    <xf numFmtId="1" fontId="6" fillId="2" borderId="29" xfId="0" applyNumberFormat="1" applyFont="1" applyFill="1" applyBorder="1" applyAlignment="1">
      <alignment horizontal="center" vertical="top"/>
    </xf>
    <xf numFmtId="9" fontId="6" fillId="2" borderId="29" xfId="0" applyNumberFormat="1" applyFont="1" applyFill="1" applyBorder="1" applyAlignment="1">
      <alignment horizontal="center" vertical="top"/>
    </xf>
    <xf numFmtId="41" fontId="6" fillId="2" borderId="29" xfId="0" applyNumberFormat="1" applyFont="1" applyFill="1" applyBorder="1" applyAlignment="1">
      <alignment horizontal="center" vertical="top"/>
    </xf>
    <xf numFmtId="0" fontId="6" fillId="2" borderId="29" xfId="0" applyFont="1" applyFill="1" applyBorder="1" applyAlignment="1">
      <alignment horizontal="center" vertical="top"/>
    </xf>
    <xf numFmtId="44" fontId="6" fillId="2" borderId="29" xfId="0" applyNumberFormat="1" applyFont="1" applyFill="1" applyBorder="1" applyAlignment="1">
      <alignment horizontal="center" vertical="top"/>
    </xf>
    <xf numFmtId="165" fontId="6" fillId="2" borderId="30" xfId="3" applyNumberFormat="1" applyFont="1" applyFill="1" applyBorder="1" applyAlignment="1">
      <alignment horizontal="center" vertical="top"/>
    </xf>
    <xf numFmtId="1" fontId="6" fillId="2" borderId="15" xfId="0" applyNumberFormat="1" applyFont="1" applyFill="1" applyBorder="1" applyAlignment="1">
      <alignment horizontal="center" vertical="top"/>
    </xf>
    <xf numFmtId="41" fontId="6" fillId="2" borderId="32" xfId="0" applyNumberFormat="1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1" fontId="6" fillId="0" borderId="34" xfId="0" applyNumberFormat="1" applyFont="1" applyBorder="1" applyAlignment="1">
      <alignment horizontal="center" vertical="top"/>
    </xf>
    <xf numFmtId="9" fontId="6" fillId="2" borderId="34" xfId="5" applyFont="1" applyFill="1" applyBorder="1" applyAlignment="1" applyProtection="1">
      <alignment horizontal="center" vertical="top"/>
    </xf>
    <xf numFmtId="41" fontId="6" fillId="2" borderId="34" xfId="0" applyNumberFormat="1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top"/>
    </xf>
    <xf numFmtId="44" fontId="6" fillId="2" borderId="34" xfId="3" applyFont="1" applyFill="1" applyBorder="1" applyAlignment="1" applyProtection="1">
      <alignment horizontal="center" vertical="top"/>
    </xf>
    <xf numFmtId="165" fontId="6" fillId="0" borderId="33" xfId="0" applyNumberFormat="1" applyFont="1" applyBorder="1" applyAlignment="1">
      <alignment horizontal="center" vertical="top"/>
    </xf>
    <xf numFmtId="1" fontId="6" fillId="2" borderId="32" xfId="0" applyNumberFormat="1" applyFont="1" applyFill="1" applyBorder="1" applyAlignment="1">
      <alignment horizontal="center" vertical="top"/>
    </xf>
    <xf numFmtId="9" fontId="6" fillId="2" borderId="32" xfId="0" applyNumberFormat="1" applyFont="1" applyFill="1" applyBorder="1" applyAlignment="1">
      <alignment horizontal="center" vertical="top"/>
    </xf>
    <xf numFmtId="44" fontId="6" fillId="2" borderId="32" xfId="0" applyNumberFormat="1" applyFont="1" applyFill="1" applyBorder="1" applyAlignment="1">
      <alignment horizontal="center" vertical="top"/>
    </xf>
    <xf numFmtId="165" fontId="6" fillId="2" borderId="31" xfId="3" applyNumberFormat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 wrapText="1"/>
    </xf>
    <xf numFmtId="1" fontId="10" fillId="3" borderId="7" xfId="0" applyNumberFormat="1" applyFont="1" applyFill="1" applyBorder="1" applyAlignment="1">
      <alignment horizontal="center" vertical="top" wrapText="1"/>
    </xf>
    <xf numFmtId="2" fontId="4" fillId="3" borderId="14" xfId="0" applyNumberFormat="1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1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vertical="center"/>
    </xf>
    <xf numFmtId="1" fontId="6" fillId="8" borderId="12" xfId="0" applyNumberFormat="1" applyFont="1" applyFill="1" applyBorder="1" applyAlignment="1">
      <alignment horizontal="right" vertical="center"/>
    </xf>
    <xf numFmtId="1" fontId="6" fillId="0" borderId="9" xfId="0" applyNumberFormat="1" applyFont="1" applyBorder="1" applyAlignment="1">
      <alignment horizontal="right" vertical="center"/>
    </xf>
    <xf numFmtId="1" fontId="8" fillId="0" borderId="9" xfId="0" applyNumberFormat="1" applyFont="1" applyBorder="1" applyAlignment="1">
      <alignment horizontal="center" vertical="top" wrapText="1"/>
    </xf>
    <xf numFmtId="2" fontId="10" fillId="3" borderId="1" xfId="1" applyNumberFormat="1" applyFont="1" applyFill="1" applyBorder="1" applyAlignment="1">
      <alignment horizontal="left" vertical="top"/>
    </xf>
    <xf numFmtId="2" fontId="10" fillId="3" borderId="2" xfId="1" applyNumberFormat="1" applyFont="1" applyFill="1" applyBorder="1" applyAlignment="1">
      <alignment horizontal="left" vertical="top"/>
    </xf>
    <xf numFmtId="14" fontId="5" fillId="3" borderId="2" xfId="1" applyNumberFormat="1" applyFont="1" applyFill="1" applyBorder="1" applyAlignment="1">
      <alignment vertical="top"/>
    </xf>
    <xf numFmtId="14" fontId="5" fillId="3" borderId="3" xfId="1" applyNumberFormat="1" applyFont="1" applyFill="1" applyBorder="1" applyAlignment="1">
      <alignment vertical="top"/>
    </xf>
    <xf numFmtId="2" fontId="10" fillId="3" borderId="4" xfId="1" applyNumberFormat="1" applyFont="1" applyFill="1" applyBorder="1" applyAlignment="1">
      <alignment horizontal="left" vertical="top"/>
    </xf>
    <xf numFmtId="2" fontId="10" fillId="3" borderId="0" xfId="1" applyNumberFormat="1" applyFont="1" applyFill="1" applyBorder="1" applyAlignment="1">
      <alignment horizontal="left" vertical="top"/>
    </xf>
    <xf numFmtId="14" fontId="5" fillId="3" borderId="0" xfId="1" applyNumberFormat="1" applyFont="1" applyFill="1" applyBorder="1" applyAlignment="1">
      <alignment vertical="top"/>
    </xf>
    <xf numFmtId="14" fontId="5" fillId="3" borderId="5" xfId="1" applyNumberFormat="1" applyFont="1" applyFill="1" applyBorder="1" applyAlignment="1">
      <alignment vertical="top"/>
    </xf>
    <xf numFmtId="0" fontId="24" fillId="6" borderId="12" xfId="1" applyFont="1" applyFill="1" applyBorder="1" applyAlignment="1">
      <alignment horizontal="center" vertical="top" wrapText="1"/>
    </xf>
    <xf numFmtId="0" fontId="24" fillId="6" borderId="13" xfId="1" applyFont="1" applyFill="1" applyBorder="1" applyAlignment="1">
      <alignment vertical="top"/>
    </xf>
    <xf numFmtId="0" fontId="23" fillId="6" borderId="13" xfId="1" applyFont="1" applyFill="1" applyBorder="1" applyAlignment="1">
      <alignment vertical="top"/>
    </xf>
    <xf numFmtId="0" fontId="24" fillId="6" borderId="14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vertical="top" wrapText="1"/>
    </xf>
    <xf numFmtId="0" fontId="25" fillId="2" borderId="22" xfId="1" applyFont="1" applyFill="1" applyBorder="1" applyAlignment="1">
      <alignment horizontal="left" vertical="top" wrapText="1"/>
    </xf>
    <xf numFmtId="164" fontId="6" fillId="2" borderId="34" xfId="1" applyNumberFormat="1" applyFont="1" applyFill="1" applyBorder="1" applyAlignment="1">
      <alignment horizontal="left" vertical="top"/>
    </xf>
    <xf numFmtId="164" fontId="2" fillId="2" borderId="33" xfId="1" applyNumberFormat="1" applyFont="1" applyFill="1" applyBorder="1" applyAlignment="1">
      <alignment horizontal="left" vertical="top"/>
    </xf>
    <xf numFmtId="0" fontId="25" fillId="2" borderId="26" xfId="1" applyFont="1" applyFill="1" applyBorder="1" applyAlignment="1">
      <alignment horizontal="left" vertical="top" wrapText="1"/>
    </xf>
    <xf numFmtId="164" fontId="6" fillId="2" borderId="15" xfId="1" applyNumberFormat="1" applyFont="1" applyFill="1" applyBorder="1" applyAlignment="1">
      <alignment horizontal="left" vertical="top"/>
    </xf>
    <xf numFmtId="164" fontId="2" fillId="2" borderId="24" xfId="1" applyNumberFormat="1" applyFont="1" applyFill="1" applyBorder="1" applyAlignment="1">
      <alignment horizontal="left" vertical="top"/>
    </xf>
    <xf numFmtId="0" fontId="26" fillId="6" borderId="12" xfId="1" applyFont="1" applyFill="1" applyBorder="1" applyAlignment="1">
      <alignment horizontal="left" vertical="top" wrapText="1"/>
    </xf>
    <xf numFmtId="164" fontId="6" fillId="6" borderId="13" xfId="1" applyNumberFormat="1" applyFont="1" applyFill="1" applyBorder="1" applyAlignment="1">
      <alignment horizontal="left" vertical="top"/>
    </xf>
    <xf numFmtId="164" fontId="2" fillId="6" borderId="14" xfId="1" applyNumberFormat="1" applyFont="1" applyFill="1" applyBorder="1" applyAlignment="1">
      <alignment horizontal="left" vertical="top"/>
    </xf>
    <xf numFmtId="0" fontId="26" fillId="2" borderId="21" xfId="1" applyFont="1" applyFill="1" applyBorder="1" applyAlignment="1">
      <alignment horizontal="right" vertical="top" wrapText="1"/>
    </xf>
    <xf numFmtId="9" fontId="2" fillId="4" borderId="28" xfId="1" applyNumberFormat="1" applyFont="1" applyFill="1" applyBorder="1" applyAlignment="1">
      <alignment horizontal="center" vertical="center"/>
    </xf>
    <xf numFmtId="167" fontId="2" fillId="2" borderId="27" xfId="1" applyNumberFormat="1" applyFont="1" applyFill="1" applyBorder="1" applyAlignment="1">
      <alignment horizontal="left" vertical="top"/>
    </xf>
    <xf numFmtId="0" fontId="2" fillId="2" borderId="6" xfId="1" applyFont="1" applyFill="1" applyBorder="1" applyAlignment="1">
      <alignment vertical="top" wrapText="1"/>
    </xf>
    <xf numFmtId="0" fontId="10" fillId="3" borderId="6" xfId="1" applyFont="1" applyFill="1" applyBorder="1" applyAlignment="1">
      <alignment vertical="top" wrapText="1"/>
    </xf>
    <xf numFmtId="165" fontId="10" fillId="3" borderId="7" xfId="3" applyNumberFormat="1" applyFont="1" applyFill="1" applyBorder="1" applyAlignment="1">
      <alignment vertical="top"/>
    </xf>
    <xf numFmtId="165" fontId="10" fillId="3" borderId="8" xfId="3" applyNumberFormat="1" applyFont="1" applyFill="1" applyBorder="1" applyAlignment="1">
      <alignment vertical="top"/>
    </xf>
    <xf numFmtId="2" fontId="16" fillId="2" borderId="0" xfId="1" applyNumberFormat="1" applyFont="1" applyFill="1" applyBorder="1" applyAlignment="1">
      <alignment horizontal="left" vertical="top"/>
    </xf>
    <xf numFmtId="2" fontId="17" fillId="2" borderId="0" xfId="1" applyNumberFormat="1" applyFont="1" applyFill="1" applyBorder="1" applyAlignment="1">
      <alignment vertical="top"/>
    </xf>
    <xf numFmtId="0" fontId="15" fillId="2" borderId="0" xfId="1" applyFont="1" applyFill="1" applyBorder="1" applyAlignment="1">
      <alignment vertical="top"/>
    </xf>
    <xf numFmtId="0" fontId="16" fillId="2" borderId="0" xfId="1" applyFont="1" applyFill="1" applyBorder="1" applyAlignment="1">
      <alignment vertical="top"/>
    </xf>
    <xf numFmtId="14" fontId="15" fillId="2" borderId="0" xfId="1" applyNumberFormat="1" applyFont="1" applyFill="1" applyBorder="1" applyAlignment="1">
      <alignment horizontal="left" vertical="top"/>
    </xf>
    <xf numFmtId="0" fontId="20" fillId="2" borderId="0" xfId="1" applyFont="1" applyFill="1" applyBorder="1" applyAlignment="1">
      <alignment horizontal="left" vertical="top"/>
    </xf>
    <xf numFmtId="1" fontId="14" fillId="6" borderId="12" xfId="1" applyNumberFormat="1" applyFont="1" applyFill="1" applyBorder="1" applyAlignment="1">
      <alignment horizontal="left" vertical="top"/>
    </xf>
    <xf numFmtId="0" fontId="27" fillId="6" borderId="13" xfId="0" applyFont="1" applyFill="1" applyBorder="1" applyAlignment="1">
      <alignment horizontal="center" vertical="top"/>
    </xf>
    <xf numFmtId="2" fontId="27" fillId="6" borderId="13" xfId="0" applyNumberFormat="1" applyFont="1" applyFill="1" applyBorder="1" applyAlignment="1">
      <alignment horizontal="left" vertical="top" wrapText="1"/>
    </xf>
    <xf numFmtId="1" fontId="27" fillId="6" borderId="13" xfId="0" applyNumberFormat="1" applyFont="1" applyFill="1" applyBorder="1" applyAlignment="1">
      <alignment horizontal="center" vertical="top"/>
    </xf>
    <xf numFmtId="2" fontId="27" fillId="6" borderId="13" xfId="0" applyNumberFormat="1" applyFont="1" applyFill="1" applyBorder="1" applyAlignment="1">
      <alignment horizontal="center" vertical="top" wrapText="1"/>
    </xf>
    <xf numFmtId="2" fontId="28" fillId="6" borderId="13" xfId="4" applyNumberFormat="1" applyFont="1" applyFill="1" applyBorder="1" applyAlignment="1">
      <alignment horizontal="left" vertical="top"/>
    </xf>
    <xf numFmtId="44" fontId="27" fillId="6" borderId="13" xfId="3" applyFont="1" applyFill="1" applyBorder="1" applyAlignment="1">
      <alignment horizontal="center" vertical="top"/>
    </xf>
    <xf numFmtId="165" fontId="14" fillId="6" borderId="14" xfId="0" applyNumberFormat="1" applyFont="1" applyFill="1" applyBorder="1" applyAlignment="1">
      <alignment horizontal="left" vertical="top"/>
    </xf>
    <xf numFmtId="10" fontId="14" fillId="4" borderId="35" xfId="5" applyNumberFormat="1" applyFont="1" applyFill="1" applyBorder="1" applyAlignment="1">
      <alignment horizontal="center" vertical="top"/>
    </xf>
    <xf numFmtId="1" fontId="10" fillId="3" borderId="1" xfId="1" applyNumberFormat="1" applyFont="1" applyFill="1" applyBorder="1" applyAlignment="1">
      <alignment horizontal="left" vertical="top"/>
    </xf>
    <xf numFmtId="1" fontId="10" fillId="3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41" fontId="5" fillId="3" borderId="2" xfId="0" applyNumberFormat="1" applyFont="1" applyFill="1" applyBorder="1" applyAlignment="1">
      <alignment horizontal="right" vertical="top"/>
    </xf>
    <xf numFmtId="165" fontId="10" fillId="3" borderId="3" xfId="0" applyNumberFormat="1" applyFont="1" applyFill="1" applyBorder="1" applyAlignment="1">
      <alignment horizontal="center" vertical="top"/>
    </xf>
    <xf numFmtId="44" fontId="10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166" fontId="10" fillId="3" borderId="8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top"/>
    </xf>
    <xf numFmtId="165" fontId="2" fillId="2" borderId="7" xfId="6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0" fontId="6" fillId="0" borderId="36" xfId="1" applyFont="1" applyBorder="1" applyAlignment="1">
      <alignment horizontal="center" vertical="top"/>
    </xf>
    <xf numFmtId="0" fontId="6" fillId="2" borderId="15" xfId="0" applyFont="1" applyFill="1" applyBorder="1" applyAlignment="1" applyProtection="1">
      <alignment horizontal="center" vertical="top" wrapText="1"/>
    </xf>
    <xf numFmtId="0" fontId="6" fillId="2" borderId="23" xfId="0" applyFont="1" applyFill="1" applyBorder="1" applyAlignment="1" applyProtection="1">
      <alignment horizontal="center" vertical="top" wrapText="1"/>
    </xf>
    <xf numFmtId="1" fontId="6" fillId="0" borderId="37" xfId="0" applyNumberFormat="1" applyFont="1" applyFill="1" applyBorder="1" applyAlignment="1" applyProtection="1">
      <alignment horizontal="right" vertical="top"/>
    </xf>
    <xf numFmtId="1" fontId="6" fillId="2" borderId="38" xfId="0" applyNumberFormat="1" applyFont="1" applyFill="1" applyBorder="1" applyAlignment="1" applyProtection="1">
      <alignment horizontal="center" vertical="top"/>
    </xf>
    <xf numFmtId="9" fontId="6" fillId="0" borderId="15" xfId="0" applyNumberFormat="1" applyFont="1" applyFill="1" applyBorder="1" applyAlignment="1">
      <alignment horizontal="center" vertical="top"/>
    </xf>
    <xf numFmtId="41" fontId="6" fillId="0" borderId="9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44" fontId="6" fillId="0" borderId="15" xfId="3" applyNumberFormat="1" applyFont="1" applyFill="1" applyBorder="1" applyAlignment="1">
      <alignment horizontal="center" vertical="top"/>
    </xf>
    <xf numFmtId="165" fontId="6" fillId="0" borderId="10" xfId="1" applyNumberFormat="1" applyFont="1" applyFill="1" applyBorder="1" applyAlignment="1">
      <alignment horizontal="center" vertical="top"/>
    </xf>
    <xf numFmtId="164" fontId="2" fillId="2" borderId="5" xfId="1" applyNumberFormat="1" applyFont="1" applyFill="1" applyBorder="1" applyAlignment="1" applyProtection="1">
      <alignment horizontal="center" vertical="top"/>
    </xf>
    <xf numFmtId="0" fontId="6" fillId="0" borderId="0" xfId="1" applyFont="1" applyFill="1" applyBorder="1" applyAlignment="1">
      <alignment vertical="top"/>
    </xf>
    <xf numFmtId="2" fontId="2" fillId="9" borderId="35" xfId="0" applyNumberFormat="1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center" vertical="top" wrapText="1"/>
    </xf>
    <xf numFmtId="41" fontId="6" fillId="0" borderId="15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5" fontId="6" fillId="0" borderId="24" xfId="1" applyNumberFormat="1" applyFont="1" applyFill="1" applyBorder="1" applyAlignment="1">
      <alignment horizontal="center" vertical="top"/>
    </xf>
    <xf numFmtId="1" fontId="6" fillId="0" borderId="41" xfId="0" applyNumberFormat="1" applyFont="1" applyBorder="1" applyAlignment="1">
      <alignment horizontal="center" vertical="top"/>
    </xf>
    <xf numFmtId="2" fontId="2" fillId="0" borderId="17" xfId="0" applyNumberFormat="1" applyFont="1" applyBorder="1" applyAlignment="1">
      <alignment horizontal="left" vertical="top" wrapText="1"/>
    </xf>
    <xf numFmtId="44" fontId="6" fillId="0" borderId="9" xfId="0" applyNumberFormat="1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0" fillId="3" borderId="36" xfId="1" applyFont="1" applyFill="1" applyBorder="1" applyAlignment="1" applyProtection="1">
      <alignment horizontal="center" vertical="top" wrapText="1"/>
    </xf>
    <xf numFmtId="1" fontId="10" fillId="3" borderId="9" xfId="1" applyNumberFormat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6" fillId="0" borderId="36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top"/>
    </xf>
    <xf numFmtId="41" fontId="6" fillId="2" borderId="9" xfId="1" applyNumberFormat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center" vertical="top"/>
    </xf>
    <xf numFmtId="0" fontId="1" fillId="0" borderId="0" xfId="1"/>
    <xf numFmtId="0" fontId="6" fillId="0" borderId="42" xfId="1" applyFont="1" applyFill="1" applyBorder="1" applyAlignment="1">
      <alignment horizontal="center" vertical="top"/>
    </xf>
    <xf numFmtId="2" fontId="6" fillId="0" borderId="29" xfId="1" applyNumberFormat="1" applyFont="1" applyFill="1" applyBorder="1" applyAlignment="1">
      <alignment horizontal="left" vertical="top" wrapText="1"/>
    </xf>
    <xf numFmtId="41" fontId="6" fillId="0" borderId="29" xfId="1" applyNumberFormat="1" applyFont="1" applyFill="1" applyBorder="1" applyAlignment="1">
      <alignment horizontal="center" vertical="top"/>
    </xf>
    <xf numFmtId="0" fontId="6" fillId="0" borderId="30" xfId="1" applyFont="1" applyFill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2" fontId="6" fillId="0" borderId="0" xfId="1" applyNumberFormat="1" applyFont="1" applyBorder="1" applyAlignment="1">
      <alignment horizontal="left" vertical="top" wrapText="1"/>
    </xf>
    <xf numFmtId="2" fontId="6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39" xfId="1" applyFont="1" applyFill="1" applyBorder="1" applyAlignment="1">
      <alignment horizontal="center" vertical="top"/>
    </xf>
    <xf numFmtId="41" fontId="6" fillId="0" borderId="16" xfId="1" applyNumberFormat="1" applyFont="1" applyFill="1" applyBorder="1" applyAlignment="1">
      <alignment horizontal="center" vertical="top"/>
    </xf>
    <xf numFmtId="1" fontId="10" fillId="3" borderId="17" xfId="1" applyNumberFormat="1" applyFont="1" applyFill="1" applyBorder="1" applyAlignment="1" applyProtection="1">
      <alignment horizontal="center" vertical="top" wrapText="1"/>
    </xf>
    <xf numFmtId="2" fontId="11" fillId="10" borderId="35" xfId="1" applyNumberFormat="1" applyFont="1" applyFill="1" applyBorder="1" applyAlignment="1">
      <alignment horizontal="left" vertical="top" wrapText="1"/>
    </xf>
    <xf numFmtId="2" fontId="6" fillId="0" borderId="15" xfId="0" applyNumberFormat="1" applyFont="1" applyBorder="1" applyAlignment="1">
      <alignment horizontal="left" vertical="top" wrapText="1"/>
    </xf>
    <xf numFmtId="1" fontId="10" fillId="3" borderId="24" xfId="1" applyNumberFormat="1" applyFont="1" applyFill="1" applyBorder="1" applyAlignment="1" applyProtection="1">
      <alignment horizontal="center" vertical="top" wrapText="1"/>
    </xf>
    <xf numFmtId="0" fontId="25" fillId="2" borderId="36" xfId="1" applyFont="1" applyFill="1" applyBorder="1" applyAlignment="1">
      <alignment horizontal="left" vertical="top" wrapText="1"/>
    </xf>
    <xf numFmtId="164" fontId="6" fillId="2" borderId="9" xfId="1" applyNumberFormat="1" applyFont="1" applyFill="1" applyBorder="1" applyAlignment="1">
      <alignment horizontal="left" vertical="top"/>
    </xf>
    <xf numFmtId="164" fontId="2" fillId="2" borderId="10" xfId="1" applyNumberFormat="1" applyFont="1" applyFill="1" applyBorder="1" applyAlignment="1">
      <alignment horizontal="left" vertical="top"/>
    </xf>
    <xf numFmtId="2" fontId="8" fillId="2" borderId="15" xfId="0" applyNumberFormat="1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top" wrapText="1"/>
    </xf>
    <xf numFmtId="164" fontId="2" fillId="11" borderId="24" xfId="1" applyNumberFormat="1" applyFont="1" applyFill="1" applyBorder="1" applyAlignment="1">
      <alignment horizontal="left" vertical="top"/>
    </xf>
  </cellXfs>
  <cellStyles count="7">
    <cellStyle name="Currency" xfId="6" builtinId="4"/>
    <cellStyle name="Currency 3" xfId="3"/>
    <cellStyle name="Hyperlink" xfId="4" builtinId="8"/>
    <cellStyle name="Normal" xfId="0" builtinId="0"/>
    <cellStyle name="Normal 2 2" xfId="2"/>
    <cellStyle name="Normal 2 3" xfId="1"/>
    <cellStyle name="Percent 2" xfId="5"/>
  </cellStyles>
  <dxfs count="0"/>
  <tableStyles count="0" defaultTableStyle="TableStyleMedium2" defaultPivotStyle="PivotStyleMedium9"/>
  <colors>
    <mruColors>
      <color rgb="FF3366FF"/>
      <color rgb="FF325196"/>
      <color rgb="FF3366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4"/>
  <sheetViews>
    <sheetView tabSelected="1" view="pageBreakPreview" zoomScale="120" zoomScaleNormal="100" zoomScaleSheetLayoutView="120" workbookViewId="0">
      <selection activeCell="F26" sqref="F26"/>
    </sheetView>
  </sheetViews>
  <sheetFormatPr defaultColWidth="9.140625" defaultRowHeight="15.75" x14ac:dyDescent="0.25"/>
  <cols>
    <col min="1" max="1" width="4.42578125" style="42" customWidth="1"/>
    <col min="2" max="2" width="14.7109375" style="42" customWidth="1"/>
    <col min="3" max="3" width="48.7109375" style="42" customWidth="1"/>
    <col min="4" max="4" width="8" style="42" customWidth="1"/>
    <col min="5" max="5" width="18.7109375" style="42" customWidth="1"/>
    <col min="6" max="6" width="4.42578125" style="42" customWidth="1"/>
    <col min="7" max="7" width="9.140625" style="54"/>
    <col min="8" max="16384" width="9.140625" style="47"/>
  </cols>
  <sheetData>
    <row r="1" spans="1:8" s="42" customFormat="1" x14ac:dyDescent="0.25">
      <c r="A1" s="37"/>
      <c r="B1" s="38"/>
      <c r="C1" s="39"/>
      <c r="D1" s="40"/>
      <c r="E1" s="40"/>
      <c r="F1" s="40"/>
      <c r="G1" s="41" t="s">
        <v>27</v>
      </c>
    </row>
    <row r="2" spans="1:8" s="42" customFormat="1" ht="22.5" customHeight="1" x14ac:dyDescent="0.25">
      <c r="A2" s="43"/>
      <c r="B2" s="160"/>
      <c r="C2" s="161"/>
      <c r="D2" s="162"/>
      <c r="E2" s="162"/>
      <c r="F2" s="162"/>
      <c r="G2" s="44"/>
    </row>
    <row r="3" spans="1:8" s="42" customFormat="1" ht="18" customHeight="1" thickBot="1" x14ac:dyDescent="0.3">
      <c r="A3" s="43"/>
      <c r="B3" s="160"/>
      <c r="C3" s="161"/>
      <c r="D3" s="162"/>
      <c r="E3" s="162"/>
      <c r="F3" s="162"/>
      <c r="G3" s="44"/>
    </row>
    <row r="4" spans="1:8" ht="18" customHeight="1" x14ac:dyDescent="0.25">
      <c r="A4" s="45"/>
      <c r="B4" s="131" t="s">
        <v>0</v>
      </c>
      <c r="C4" s="132" t="str">
        <f>'DETAILED TAKEOFFS'!C1</f>
        <v>-</v>
      </c>
      <c r="D4" s="133"/>
      <c r="E4" s="134"/>
      <c r="F4" s="163"/>
      <c r="G4" s="46"/>
    </row>
    <row r="5" spans="1:8" ht="16.5" thickBot="1" x14ac:dyDescent="0.3">
      <c r="A5" s="63"/>
      <c r="B5" s="135" t="s">
        <v>1</v>
      </c>
      <c r="C5" s="136" t="str">
        <f>'DETAILED TAKEOFFS'!C2</f>
        <v>-</v>
      </c>
      <c r="D5" s="137"/>
      <c r="E5" s="138"/>
      <c r="F5" s="164"/>
      <c r="G5" s="46"/>
    </row>
    <row r="6" spans="1:8" ht="16.5" thickBot="1" x14ac:dyDescent="0.3">
      <c r="A6" s="63"/>
      <c r="B6" s="139"/>
      <c r="C6" s="140" t="s">
        <v>23</v>
      </c>
      <c r="D6" s="141"/>
      <c r="E6" s="142" t="s">
        <v>24</v>
      </c>
      <c r="F6" s="164"/>
      <c r="G6" s="46"/>
    </row>
    <row r="7" spans="1:8" x14ac:dyDescent="0.25">
      <c r="A7" s="63"/>
      <c r="B7" s="143"/>
      <c r="C7" s="144" t="s">
        <v>68</v>
      </c>
      <c r="D7" s="145"/>
      <c r="E7" s="146">
        <f>'DETAILED TAKEOFFS'!$L$21</f>
        <v>0</v>
      </c>
      <c r="F7" s="164"/>
      <c r="G7" s="46"/>
    </row>
    <row r="8" spans="1:8" x14ac:dyDescent="0.25">
      <c r="A8" s="63"/>
      <c r="B8" s="143"/>
      <c r="C8" s="147" t="s">
        <v>69</v>
      </c>
      <c r="D8" s="148"/>
      <c r="E8" s="149">
        <f>'DETAILED TAKEOFFS'!$L$27</f>
        <v>0</v>
      </c>
      <c r="F8" s="164"/>
      <c r="G8" s="46"/>
    </row>
    <row r="9" spans="1:8" x14ac:dyDescent="0.25">
      <c r="A9" s="63"/>
      <c r="B9" s="143"/>
      <c r="C9" s="147" t="s">
        <v>70</v>
      </c>
      <c r="D9" s="148"/>
      <c r="E9" s="149">
        <f>'DETAILED TAKEOFFS'!$L$39</f>
        <v>0</v>
      </c>
      <c r="F9" s="164"/>
      <c r="G9" s="46"/>
    </row>
    <row r="10" spans="1:8" x14ac:dyDescent="0.25">
      <c r="A10" s="63"/>
      <c r="B10" s="143"/>
      <c r="C10" s="147" t="s">
        <v>71</v>
      </c>
      <c r="D10" s="148"/>
      <c r="E10" s="149">
        <f>'DETAILED TAKEOFFS'!$L$45</f>
        <v>0</v>
      </c>
      <c r="F10" s="164"/>
      <c r="G10" s="46"/>
    </row>
    <row r="11" spans="1:8" x14ac:dyDescent="0.25">
      <c r="A11" s="63"/>
      <c r="B11" s="143"/>
      <c r="C11" s="232" t="s">
        <v>72</v>
      </c>
      <c r="D11" s="233"/>
      <c r="E11" s="234">
        <f>'DETAILED TAKEOFFS'!$L$57</f>
        <v>0</v>
      </c>
      <c r="F11" s="164"/>
      <c r="G11" s="46"/>
    </row>
    <row r="12" spans="1:8" x14ac:dyDescent="0.25">
      <c r="A12" s="63"/>
      <c r="B12" s="143"/>
      <c r="C12" s="147" t="s">
        <v>73</v>
      </c>
      <c r="D12" s="148"/>
      <c r="E12" s="149">
        <f>'DETAILED TAKEOFFS'!$L$69</f>
        <v>0</v>
      </c>
      <c r="F12" s="164"/>
      <c r="G12" s="46"/>
    </row>
    <row r="13" spans="1:8" ht="16.5" thickBot="1" x14ac:dyDescent="0.3">
      <c r="A13" s="63"/>
      <c r="B13" s="143"/>
      <c r="C13" s="147" t="s">
        <v>74</v>
      </c>
      <c r="D13" s="148"/>
      <c r="E13" s="237">
        <f>'DETAILED TAKEOFFS'!$L$76</f>
        <v>0</v>
      </c>
      <c r="F13" s="164"/>
      <c r="G13" s="46"/>
    </row>
    <row r="14" spans="1:8" ht="18" thickBot="1" x14ac:dyDescent="0.3">
      <c r="A14" s="63"/>
      <c r="B14" s="143"/>
      <c r="C14" s="150" t="s">
        <v>25</v>
      </c>
      <c r="D14" s="151"/>
      <c r="E14" s="152">
        <f>SUM(E6:E13)</f>
        <v>0</v>
      </c>
      <c r="F14" s="164"/>
      <c r="G14" s="46"/>
    </row>
    <row r="15" spans="1:8" ht="17.25" x14ac:dyDescent="0.25">
      <c r="A15" s="63"/>
      <c r="B15" s="143"/>
      <c r="C15" s="153" t="s">
        <v>30</v>
      </c>
      <c r="D15" s="154">
        <v>0.2</v>
      </c>
      <c r="E15" s="155">
        <f>D15*E14</f>
        <v>0</v>
      </c>
      <c r="F15" s="164"/>
      <c r="G15" s="46"/>
    </row>
    <row r="16" spans="1:8" ht="16.5" thickBot="1" x14ac:dyDescent="0.3">
      <c r="A16" s="63"/>
      <c r="B16" s="156"/>
      <c r="C16" s="157" t="s">
        <v>20</v>
      </c>
      <c r="D16" s="158"/>
      <c r="E16" s="159">
        <f>SUM(E14:E15)</f>
        <v>0</v>
      </c>
      <c r="F16" s="164"/>
      <c r="G16" s="46"/>
      <c r="H16" s="70"/>
    </row>
    <row r="17" spans="1:7" x14ac:dyDescent="0.25">
      <c r="A17" s="63"/>
      <c r="B17" s="164"/>
      <c r="C17" s="164"/>
      <c r="D17" s="164"/>
      <c r="E17" s="164"/>
      <c r="F17" s="165"/>
      <c r="G17" s="46"/>
    </row>
    <row r="18" spans="1:7" ht="16.5" thickBot="1" x14ac:dyDescent="0.3">
      <c r="A18" s="64"/>
      <c r="B18" s="49"/>
      <c r="C18" s="50" t="s">
        <v>21</v>
      </c>
      <c r="D18" s="49"/>
      <c r="E18" s="49"/>
      <c r="F18" s="51"/>
      <c r="G18" s="52"/>
    </row>
    <row r="19" spans="1:7" x14ac:dyDescent="0.25">
      <c r="A19" s="48"/>
      <c r="B19" s="48"/>
      <c r="C19" s="53"/>
      <c r="D19" s="48"/>
      <c r="E19" s="48"/>
      <c r="F19" s="48"/>
    </row>
    <row r="20" spans="1:7" x14ac:dyDescent="0.25">
      <c r="A20" s="48"/>
      <c r="B20" s="48"/>
      <c r="C20" s="53"/>
      <c r="D20" s="48"/>
      <c r="E20" s="48"/>
      <c r="F20" s="48"/>
      <c r="G20" s="48"/>
    </row>
    <row r="21" spans="1:7" x14ac:dyDescent="0.25">
      <c r="A21" s="48"/>
      <c r="B21" s="48"/>
      <c r="C21" s="53"/>
      <c r="D21" s="48"/>
      <c r="E21" s="48"/>
      <c r="F21" s="48"/>
      <c r="G21" s="48"/>
    </row>
    <row r="22" spans="1:7" x14ac:dyDescent="0.25">
      <c r="A22" s="48"/>
      <c r="B22" s="48"/>
      <c r="C22" s="53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</sheetData>
  <printOptions horizontalCentered="1" vertic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Q80"/>
  <sheetViews>
    <sheetView view="pageBreakPreview" zoomScale="85" zoomScaleNormal="100" zoomScaleSheetLayoutView="85" workbookViewId="0">
      <pane ySplit="6" topLeftCell="A7" activePane="bottomLeft" state="frozen"/>
      <selection pane="bottomLeft" activeCell="A7" sqref="A7"/>
    </sheetView>
  </sheetViews>
  <sheetFormatPr defaultRowHeight="15.75" x14ac:dyDescent="0.25"/>
  <cols>
    <col min="1" max="1" width="6.85546875" style="21" customWidth="1"/>
    <col min="2" max="2" width="12.28515625" style="16" customWidth="1"/>
    <col min="3" max="3" width="16.28515625" style="16" customWidth="1"/>
    <col min="4" max="4" width="11" style="16" customWidth="1"/>
    <col min="5" max="5" width="59.140625" style="17" customWidth="1"/>
    <col min="6" max="6" width="10.42578125" style="18" customWidth="1"/>
    <col min="7" max="7" width="10.42578125" style="19" customWidth="1"/>
    <col min="8" max="8" width="11.7109375" style="19" customWidth="1"/>
    <col min="9" max="9" width="9.140625" style="16" customWidth="1"/>
    <col min="10" max="10" width="13.85546875" style="22" customWidth="1"/>
    <col min="11" max="11" width="16.140625" style="20" customWidth="1"/>
    <col min="12" max="12" width="15" style="23" customWidth="1"/>
  </cols>
  <sheetData>
    <row r="1" spans="1:17" ht="16.5" thickBot="1" x14ac:dyDescent="0.3">
      <c r="A1" s="2" t="s">
        <v>0</v>
      </c>
      <c r="B1" s="120"/>
      <c r="C1" s="3" t="s">
        <v>76</v>
      </c>
      <c r="D1" s="3"/>
      <c r="E1" s="4"/>
      <c r="F1" s="55"/>
      <c r="G1" s="5"/>
      <c r="H1" s="5"/>
      <c r="I1" s="5"/>
      <c r="J1" s="6"/>
      <c r="K1" s="5"/>
      <c r="L1" s="7"/>
    </row>
    <row r="2" spans="1:17" x14ac:dyDescent="0.25">
      <c r="A2" s="8" t="s">
        <v>1</v>
      </c>
      <c r="B2" s="65"/>
      <c r="C2" s="9" t="s">
        <v>76</v>
      </c>
      <c r="D2" s="9"/>
      <c r="E2" s="35"/>
      <c r="F2" s="88"/>
      <c r="G2" s="10"/>
      <c r="H2" s="10"/>
      <c r="I2" s="10"/>
      <c r="J2" s="24"/>
      <c r="K2" s="1"/>
      <c r="L2" s="25"/>
    </row>
    <row r="3" spans="1:17" x14ac:dyDescent="0.25">
      <c r="A3" s="11" t="s">
        <v>4</v>
      </c>
      <c r="B3" s="66"/>
      <c r="C3" s="89">
        <v>45187</v>
      </c>
      <c r="D3" s="89"/>
      <c r="E3" s="90"/>
      <c r="F3" s="91"/>
      <c r="G3" s="92"/>
      <c r="H3" s="92"/>
      <c r="I3" s="93"/>
      <c r="J3" s="94"/>
      <c r="K3" s="95"/>
      <c r="L3" s="26"/>
    </row>
    <row r="4" spans="1:17" x14ac:dyDescent="0.25">
      <c r="A4" s="11" t="s">
        <v>5</v>
      </c>
      <c r="B4" s="66"/>
      <c r="C4" s="89">
        <v>44690</v>
      </c>
      <c r="D4" s="89"/>
      <c r="E4" s="90"/>
      <c r="F4" s="91"/>
      <c r="G4" s="92"/>
      <c r="H4" s="92"/>
      <c r="I4" s="93"/>
      <c r="J4" s="94"/>
      <c r="K4" s="95"/>
      <c r="L4" s="26"/>
    </row>
    <row r="5" spans="1:17" ht="16.5" thickBot="1" x14ac:dyDescent="0.3">
      <c r="A5" s="183" t="s">
        <v>6</v>
      </c>
      <c r="B5" s="184"/>
      <c r="C5" s="185">
        <f>L$80</f>
        <v>0</v>
      </c>
      <c r="D5" s="124"/>
      <c r="E5" s="124"/>
      <c r="F5" s="124"/>
      <c r="G5" s="124"/>
      <c r="H5" s="124"/>
      <c r="I5" s="124"/>
      <c r="J5" s="124"/>
      <c r="K5" s="124"/>
      <c r="L5" s="186"/>
    </row>
    <row r="6" spans="1:17" ht="32.25" thickBot="1" x14ac:dyDescent="0.3">
      <c r="A6" s="118" t="s">
        <v>7</v>
      </c>
      <c r="B6" s="119" t="s">
        <v>8</v>
      </c>
      <c r="C6" s="119" t="s">
        <v>9</v>
      </c>
      <c r="D6" s="119" t="s">
        <v>10</v>
      </c>
      <c r="E6" s="119" t="s">
        <v>2</v>
      </c>
      <c r="F6" s="119" t="s">
        <v>26</v>
      </c>
      <c r="G6" s="119" t="s">
        <v>11</v>
      </c>
      <c r="H6" s="119" t="s">
        <v>12</v>
      </c>
      <c r="I6" s="119" t="s">
        <v>13</v>
      </c>
      <c r="J6" s="180" t="s">
        <v>14</v>
      </c>
      <c r="K6" s="181" t="s">
        <v>15</v>
      </c>
      <c r="L6" s="182" t="s">
        <v>16</v>
      </c>
    </row>
    <row r="7" spans="1:17" ht="19.5" thickBot="1" x14ac:dyDescent="0.3">
      <c r="A7" s="31" t="str">
        <f>IF(F7&lt;&gt;"",1+MAX(A5:A6),"")</f>
        <v/>
      </c>
      <c r="B7" s="28"/>
      <c r="C7" s="73"/>
      <c r="D7" s="127" t="s">
        <v>18</v>
      </c>
      <c r="E7" s="74" t="s">
        <v>3</v>
      </c>
      <c r="F7" s="75"/>
      <c r="G7" s="29"/>
      <c r="H7" s="29"/>
      <c r="I7" s="29"/>
      <c r="J7" s="30"/>
      <c r="K7" s="76"/>
      <c r="L7" s="82"/>
    </row>
    <row r="8" spans="1:17" ht="16.5" thickBot="1" x14ac:dyDescent="0.3">
      <c r="A8" s="31" t="str">
        <f>IF(F8&lt;&gt;"",1+MAX(#REF!),"")</f>
        <v/>
      </c>
      <c r="B8" s="71"/>
      <c r="C8" s="200"/>
      <c r="D8" s="128"/>
      <c r="E8" s="57" t="s">
        <v>31</v>
      </c>
      <c r="F8" s="58"/>
      <c r="G8" s="59"/>
      <c r="H8" s="56"/>
      <c r="I8" s="27"/>
      <c r="J8" s="72"/>
      <c r="K8" s="86"/>
      <c r="L8" s="60"/>
    </row>
    <row r="9" spans="1:17" s="198" customFormat="1" ht="16.5" thickBot="1" x14ac:dyDescent="0.3">
      <c r="A9" s="187" t="str">
        <f>IF(F9&lt;&gt;"",1+MAX(#REF!),"")</f>
        <v/>
      </c>
      <c r="B9" s="188"/>
      <c r="C9" s="189"/>
      <c r="D9" s="190"/>
      <c r="E9" s="199" t="s">
        <v>47</v>
      </c>
      <c r="F9" s="191"/>
      <c r="G9" s="192"/>
      <c r="H9" s="193"/>
      <c r="I9" s="194"/>
      <c r="J9" s="195"/>
      <c r="K9" s="196"/>
      <c r="L9" s="197"/>
    </row>
    <row r="10" spans="1:17" ht="63" x14ac:dyDescent="0.25">
      <c r="A10" s="31">
        <f>IF(F10&lt;&gt;"",1+MAX(A1:A9),"")</f>
        <v>1</v>
      </c>
      <c r="B10" s="15" t="s">
        <v>75</v>
      </c>
      <c r="C10" s="121" t="s">
        <v>34</v>
      </c>
      <c r="D10" s="130"/>
      <c r="E10" s="78" t="s">
        <v>33</v>
      </c>
      <c r="F10" s="81">
        <v>4651.5</v>
      </c>
      <c r="G10" s="14">
        <v>0.1</v>
      </c>
      <c r="H10" s="12">
        <f t="shared" ref="H10:H11" si="0">F10*(1+G10)</f>
        <v>5116.6500000000005</v>
      </c>
      <c r="I10" s="13" t="s">
        <v>17</v>
      </c>
      <c r="J10" s="36">
        <v>0</v>
      </c>
      <c r="K10" s="79">
        <f t="shared" ref="K10:K11" si="1">J10*H10</f>
        <v>0</v>
      </c>
      <c r="L10" s="82"/>
    </row>
    <row r="11" spans="1:17" ht="78.75" x14ac:dyDescent="0.25">
      <c r="A11" s="31">
        <f t="shared" ref="A11:A74" si="2">IF(F11&lt;&gt;"",1+MAX(A2:A10),"")</f>
        <v>2</v>
      </c>
      <c r="B11" s="15" t="s">
        <v>75</v>
      </c>
      <c r="C11" s="121" t="s">
        <v>29</v>
      </c>
      <c r="D11" s="130"/>
      <c r="E11" s="78" t="s">
        <v>36</v>
      </c>
      <c r="F11" s="81">
        <v>661.7</v>
      </c>
      <c r="G11" s="14">
        <v>0.1</v>
      </c>
      <c r="H11" s="69">
        <f t="shared" si="0"/>
        <v>727.87000000000012</v>
      </c>
      <c r="I11" s="61" t="s">
        <v>17</v>
      </c>
      <c r="J11" s="36">
        <v>0</v>
      </c>
      <c r="K11" s="79">
        <f t="shared" si="1"/>
        <v>0</v>
      </c>
      <c r="L11" s="82"/>
    </row>
    <row r="12" spans="1:17" ht="19.5" thickBot="1" x14ac:dyDescent="0.3">
      <c r="A12" s="31" t="str">
        <f t="shared" si="2"/>
        <v/>
      </c>
      <c r="B12" s="15"/>
      <c r="C12" s="122"/>
      <c r="D12" s="130"/>
      <c r="E12" s="205"/>
      <c r="F12" s="204"/>
      <c r="G12" s="14"/>
      <c r="H12" s="69"/>
      <c r="I12" s="61"/>
      <c r="J12" s="206"/>
      <c r="K12" s="79"/>
      <c r="L12" s="82"/>
    </row>
    <row r="13" spans="1:17" s="198" customFormat="1" ht="16.5" thickBot="1" x14ac:dyDescent="0.3">
      <c r="A13" s="31" t="str">
        <f t="shared" si="2"/>
        <v/>
      </c>
      <c r="B13" s="188"/>
      <c r="C13" s="189"/>
      <c r="D13" s="190"/>
      <c r="E13" s="199" t="s">
        <v>48</v>
      </c>
      <c r="F13" s="191"/>
      <c r="G13" s="192"/>
      <c r="H13" s="201"/>
      <c r="I13" s="202"/>
      <c r="J13" s="195"/>
      <c r="K13" s="203"/>
      <c r="L13" s="197"/>
      <c r="N13"/>
      <c r="O13"/>
      <c r="P13"/>
      <c r="Q13"/>
    </row>
    <row r="14" spans="1:17" ht="63" x14ac:dyDescent="0.25">
      <c r="A14" s="31">
        <f t="shared" si="2"/>
        <v>3</v>
      </c>
      <c r="B14" s="15" t="s">
        <v>75</v>
      </c>
      <c r="C14" s="121" t="s">
        <v>34</v>
      </c>
      <c r="D14" s="130"/>
      <c r="E14" s="78" t="s">
        <v>33</v>
      </c>
      <c r="F14" s="81">
        <v>8628.1</v>
      </c>
      <c r="G14" s="14">
        <v>0.1</v>
      </c>
      <c r="H14" s="12">
        <f t="shared" ref="H14:H15" si="3">F14*(1+G14)</f>
        <v>9490.9100000000017</v>
      </c>
      <c r="I14" s="13" t="s">
        <v>17</v>
      </c>
      <c r="J14" s="206">
        <f>J$10</f>
        <v>0</v>
      </c>
      <c r="K14" s="79">
        <f t="shared" ref="K14:K15" si="4">J14*H14</f>
        <v>0</v>
      </c>
      <c r="L14" s="82"/>
    </row>
    <row r="15" spans="1:17" ht="63" x14ac:dyDescent="0.25">
      <c r="A15" s="31">
        <f t="shared" si="2"/>
        <v>4</v>
      </c>
      <c r="B15" s="15" t="s">
        <v>75</v>
      </c>
      <c r="C15" s="121" t="s">
        <v>29</v>
      </c>
      <c r="D15" s="130"/>
      <c r="E15" s="78" t="s">
        <v>35</v>
      </c>
      <c r="F15" s="81">
        <f>1181.1</f>
        <v>1181.0999999999999</v>
      </c>
      <c r="G15" s="14">
        <v>0.1</v>
      </c>
      <c r="H15" s="69">
        <f t="shared" si="3"/>
        <v>1299.21</v>
      </c>
      <c r="I15" s="61" t="s">
        <v>17</v>
      </c>
      <c r="J15" s="36">
        <v>0</v>
      </c>
      <c r="K15" s="79">
        <f t="shared" si="4"/>
        <v>0</v>
      </c>
      <c r="L15" s="82"/>
    </row>
    <row r="16" spans="1:17" ht="19.5" thickBot="1" x14ac:dyDescent="0.3">
      <c r="A16" s="31" t="str">
        <f t="shared" si="2"/>
        <v/>
      </c>
      <c r="B16" s="15"/>
      <c r="C16" s="122"/>
      <c r="D16" s="130"/>
      <c r="E16" s="205"/>
      <c r="F16" s="204"/>
      <c r="G16" s="14"/>
      <c r="H16" s="69"/>
      <c r="I16" s="61"/>
      <c r="J16" s="206"/>
      <c r="K16" s="79"/>
      <c r="L16" s="82"/>
    </row>
    <row r="17" spans="1:12" s="198" customFormat="1" ht="16.5" thickBot="1" x14ac:dyDescent="0.3">
      <c r="A17" s="31" t="str">
        <f t="shared" si="2"/>
        <v/>
      </c>
      <c r="B17" s="188"/>
      <c r="C17" s="189"/>
      <c r="D17" s="190"/>
      <c r="E17" s="199" t="s">
        <v>49</v>
      </c>
      <c r="F17" s="191"/>
      <c r="G17" s="192"/>
      <c r="H17" s="201"/>
      <c r="I17" s="202"/>
      <c r="J17" s="195"/>
      <c r="K17" s="203"/>
      <c r="L17" s="197"/>
    </row>
    <row r="18" spans="1:12" ht="63" x14ac:dyDescent="0.25">
      <c r="A18" s="31">
        <f t="shared" si="2"/>
        <v>5</v>
      </c>
      <c r="B18" s="15" t="s">
        <v>75</v>
      </c>
      <c r="C18" s="121" t="s">
        <v>34</v>
      </c>
      <c r="D18" s="130"/>
      <c r="E18" s="78" t="s">
        <v>33</v>
      </c>
      <c r="F18" s="81">
        <v>8629.9</v>
      </c>
      <c r="G18" s="14">
        <v>0.1</v>
      </c>
      <c r="H18" s="12">
        <f t="shared" ref="H18:H19" si="5">F18*(1+G18)</f>
        <v>9492.8900000000012</v>
      </c>
      <c r="I18" s="13" t="s">
        <v>17</v>
      </c>
      <c r="J18" s="206">
        <f>J$10</f>
        <v>0</v>
      </c>
      <c r="K18" s="79">
        <f t="shared" ref="K18:K19" si="6">J18*H18</f>
        <v>0</v>
      </c>
      <c r="L18" s="82"/>
    </row>
    <row r="19" spans="1:12" ht="63" x14ac:dyDescent="0.25">
      <c r="A19" s="31">
        <f t="shared" si="2"/>
        <v>6</v>
      </c>
      <c r="B19" s="15" t="s">
        <v>75</v>
      </c>
      <c r="C19" s="121" t="s">
        <v>29</v>
      </c>
      <c r="D19" s="130"/>
      <c r="E19" s="78" t="s">
        <v>35</v>
      </c>
      <c r="F19" s="81">
        <f>1318.7</f>
        <v>1318.7</v>
      </c>
      <c r="G19" s="14">
        <v>0.1</v>
      </c>
      <c r="H19" s="69">
        <f t="shared" si="5"/>
        <v>1450.5700000000002</v>
      </c>
      <c r="I19" s="61" t="s">
        <v>17</v>
      </c>
      <c r="J19" s="206">
        <f>J$15</f>
        <v>0</v>
      </c>
      <c r="K19" s="79">
        <f t="shared" si="6"/>
        <v>0</v>
      </c>
      <c r="L19" s="82"/>
    </row>
    <row r="20" spans="1:12" s="68" customFormat="1" ht="19.5" thickBot="1" x14ac:dyDescent="0.3">
      <c r="A20" s="31" t="str">
        <f t="shared" si="2"/>
        <v/>
      </c>
      <c r="B20" s="15"/>
      <c r="C20" s="122"/>
      <c r="D20" s="125"/>
      <c r="E20" s="80"/>
      <c r="F20" s="114"/>
      <c r="G20" s="115"/>
      <c r="H20" s="106"/>
      <c r="I20" s="107"/>
      <c r="J20" s="116"/>
      <c r="K20" s="117"/>
      <c r="L20" s="82"/>
    </row>
    <row r="21" spans="1:12" ht="16.5" thickBot="1" x14ac:dyDescent="0.3">
      <c r="A21" s="31" t="str">
        <f t="shared" si="2"/>
        <v/>
      </c>
      <c r="B21" s="61"/>
      <c r="C21" s="123"/>
      <c r="D21" s="126"/>
      <c r="E21" s="62" t="s">
        <v>32</v>
      </c>
      <c r="F21" s="108"/>
      <c r="G21" s="109"/>
      <c r="H21" s="110"/>
      <c r="I21" s="111"/>
      <c r="J21" s="112"/>
      <c r="K21" s="113"/>
      <c r="L21" s="85">
        <f>SUM(K8:K20)</f>
        <v>0</v>
      </c>
    </row>
    <row r="22" spans="1:12" s="68" customFormat="1" ht="19.5" thickBot="1" x14ac:dyDescent="0.3">
      <c r="A22" s="31" t="str">
        <f t="shared" si="2"/>
        <v/>
      </c>
      <c r="B22" s="15"/>
      <c r="C22" s="122"/>
      <c r="D22" s="125"/>
      <c r="E22" s="80"/>
      <c r="F22" s="105"/>
      <c r="G22" s="96"/>
      <c r="H22" s="83"/>
      <c r="I22" s="77"/>
      <c r="J22" s="98"/>
      <c r="K22" s="97"/>
      <c r="L22" s="82"/>
    </row>
    <row r="23" spans="1:12" ht="16.5" thickBot="1" x14ac:dyDescent="0.3">
      <c r="A23" s="31" t="str">
        <f t="shared" si="2"/>
        <v/>
      </c>
      <c r="B23" s="71"/>
      <c r="C23" s="207"/>
      <c r="D23" s="128"/>
      <c r="E23" s="57" t="s">
        <v>37</v>
      </c>
      <c r="F23" s="58"/>
      <c r="G23" s="59"/>
      <c r="H23" s="56"/>
      <c r="I23" s="27"/>
      <c r="J23" s="72"/>
      <c r="K23" s="86"/>
      <c r="L23" s="60"/>
    </row>
    <row r="24" spans="1:12" s="198" customFormat="1" ht="16.5" thickBot="1" x14ac:dyDescent="0.3">
      <c r="A24" s="31" t="str">
        <f t="shared" si="2"/>
        <v/>
      </c>
      <c r="B24" s="188"/>
      <c r="C24" s="189"/>
      <c r="D24" s="190"/>
      <c r="E24" s="199" t="s">
        <v>47</v>
      </c>
      <c r="F24" s="191"/>
      <c r="G24" s="192"/>
      <c r="H24" s="193"/>
      <c r="I24" s="194"/>
      <c r="J24" s="195"/>
      <c r="K24" s="196"/>
      <c r="L24" s="197"/>
    </row>
    <row r="25" spans="1:12" ht="110.25" x14ac:dyDescent="0.25">
      <c r="A25" s="31">
        <f t="shared" si="2"/>
        <v>7</v>
      </c>
      <c r="B25" s="15" t="s">
        <v>75</v>
      </c>
      <c r="C25" s="121" t="s">
        <v>29</v>
      </c>
      <c r="D25" s="130"/>
      <c r="E25" s="78" t="s">
        <v>53</v>
      </c>
      <c r="F25" s="81">
        <v>190</v>
      </c>
      <c r="G25" s="14">
        <v>0.1</v>
      </c>
      <c r="H25" s="69">
        <f t="shared" ref="H25" si="7">F25*(1+G25)</f>
        <v>209.00000000000003</v>
      </c>
      <c r="I25" s="61" t="s">
        <v>17</v>
      </c>
      <c r="J25" s="36">
        <v>0</v>
      </c>
      <c r="K25" s="79">
        <f t="shared" ref="K25" si="8">J25*H25</f>
        <v>0</v>
      </c>
      <c r="L25" s="82"/>
    </row>
    <row r="26" spans="1:12" s="68" customFormat="1" ht="19.5" thickBot="1" x14ac:dyDescent="0.3">
      <c r="A26" s="31" t="str">
        <f t="shared" si="2"/>
        <v/>
      </c>
      <c r="B26" s="15"/>
      <c r="C26" s="122"/>
      <c r="D26" s="125"/>
      <c r="E26" s="80"/>
      <c r="F26" s="114"/>
      <c r="G26" s="115"/>
      <c r="H26" s="106"/>
      <c r="I26" s="107"/>
      <c r="J26" s="116"/>
      <c r="K26" s="117"/>
      <c r="L26" s="82"/>
    </row>
    <row r="27" spans="1:12" ht="16.5" thickBot="1" x14ac:dyDescent="0.3">
      <c r="A27" s="31" t="str">
        <f t="shared" si="2"/>
        <v/>
      </c>
      <c r="B27" s="61"/>
      <c r="C27" s="123"/>
      <c r="D27" s="126"/>
      <c r="E27" s="62" t="s">
        <v>38</v>
      </c>
      <c r="F27" s="108"/>
      <c r="G27" s="109"/>
      <c r="H27" s="110"/>
      <c r="I27" s="111"/>
      <c r="J27" s="112"/>
      <c r="K27" s="113"/>
      <c r="L27" s="85">
        <f>SUM(K23:K26)</f>
        <v>0</v>
      </c>
    </row>
    <row r="28" spans="1:12" s="68" customFormat="1" ht="19.5" thickBot="1" x14ac:dyDescent="0.3">
      <c r="A28" s="31" t="str">
        <f t="shared" si="2"/>
        <v/>
      </c>
      <c r="B28" s="15"/>
      <c r="C28" s="122"/>
      <c r="D28" s="125"/>
      <c r="E28" s="80"/>
      <c r="F28" s="105"/>
      <c r="G28" s="96"/>
      <c r="H28" s="83"/>
      <c r="I28" s="77"/>
      <c r="J28" s="98"/>
      <c r="K28" s="97"/>
      <c r="L28" s="82"/>
    </row>
    <row r="29" spans="1:12" ht="16.5" thickBot="1" x14ac:dyDescent="0.3">
      <c r="A29" s="31" t="str">
        <f t="shared" si="2"/>
        <v/>
      </c>
      <c r="B29" s="71"/>
      <c r="C29" s="208"/>
      <c r="D29" s="128"/>
      <c r="E29" s="57" t="s">
        <v>55</v>
      </c>
      <c r="F29" s="58"/>
      <c r="G29" s="59"/>
      <c r="H29" s="56"/>
      <c r="I29" s="27"/>
      <c r="J29" s="72"/>
      <c r="K29" s="86"/>
      <c r="L29" s="60"/>
    </row>
    <row r="30" spans="1:12" s="198" customFormat="1" ht="16.5" thickBot="1" x14ac:dyDescent="0.3">
      <c r="A30" s="31" t="str">
        <f t="shared" si="2"/>
        <v/>
      </c>
      <c r="B30" s="188"/>
      <c r="C30" s="189"/>
      <c r="D30" s="190"/>
      <c r="E30" s="199" t="s">
        <v>47</v>
      </c>
      <c r="F30" s="191"/>
      <c r="G30" s="192"/>
      <c r="H30" s="193"/>
      <c r="I30" s="194"/>
      <c r="J30" s="195"/>
      <c r="K30" s="196"/>
      <c r="L30" s="197"/>
    </row>
    <row r="31" spans="1:12" ht="63" x14ac:dyDescent="0.25">
      <c r="A31" s="31">
        <f t="shared" si="2"/>
        <v>8</v>
      </c>
      <c r="B31" s="15" t="s">
        <v>75</v>
      </c>
      <c r="C31" s="121" t="s">
        <v>29</v>
      </c>
      <c r="D31" s="130"/>
      <c r="E31" s="78" t="s">
        <v>54</v>
      </c>
      <c r="F31" s="81">
        <v>1080.4000000000001</v>
      </c>
      <c r="G31" s="14">
        <v>0.1</v>
      </c>
      <c r="H31" s="69">
        <f t="shared" ref="H31" si="9">F31*(1+G31)</f>
        <v>1188.4400000000003</v>
      </c>
      <c r="I31" s="61" t="s">
        <v>17</v>
      </c>
      <c r="J31" s="36">
        <v>0</v>
      </c>
      <c r="K31" s="79">
        <f t="shared" ref="K31" si="10">J31*H31</f>
        <v>0</v>
      </c>
      <c r="L31" s="82"/>
    </row>
    <row r="32" spans="1:12" ht="19.5" thickBot="1" x14ac:dyDescent="0.3">
      <c r="A32" s="31" t="str">
        <f t="shared" si="2"/>
        <v/>
      </c>
      <c r="B32" s="15"/>
      <c r="C32" s="122"/>
      <c r="D32" s="130"/>
      <c r="E32" s="205"/>
      <c r="F32" s="204"/>
      <c r="G32" s="14"/>
      <c r="H32" s="69"/>
      <c r="I32" s="61"/>
      <c r="J32" s="206"/>
      <c r="K32" s="79"/>
      <c r="L32" s="82"/>
    </row>
    <row r="33" spans="1:14" s="198" customFormat="1" ht="16.5" thickBot="1" x14ac:dyDescent="0.3">
      <c r="A33" s="31" t="str">
        <f t="shared" si="2"/>
        <v/>
      </c>
      <c r="B33" s="188"/>
      <c r="C33" s="189"/>
      <c r="D33" s="190"/>
      <c r="E33" s="199" t="s">
        <v>48</v>
      </c>
      <c r="F33" s="191"/>
      <c r="G33" s="192"/>
      <c r="H33" s="201"/>
      <c r="I33" s="202"/>
      <c r="J33" s="195"/>
      <c r="K33" s="203"/>
      <c r="L33" s="197"/>
    </row>
    <row r="34" spans="1:14" ht="79.5" customHeight="1" x14ac:dyDescent="0.25">
      <c r="A34" s="31">
        <f t="shared" si="2"/>
        <v>9</v>
      </c>
      <c r="B34" s="15" t="s">
        <v>75</v>
      </c>
      <c r="C34" s="121" t="s">
        <v>29</v>
      </c>
      <c r="D34" s="130"/>
      <c r="E34" s="78" t="s">
        <v>54</v>
      </c>
      <c r="F34" s="81">
        <v>2030.2</v>
      </c>
      <c r="G34" s="14">
        <v>0.1</v>
      </c>
      <c r="H34" s="69">
        <f t="shared" ref="H34" si="11">F34*(1+G34)</f>
        <v>2233.2200000000003</v>
      </c>
      <c r="I34" s="61" t="s">
        <v>17</v>
      </c>
      <c r="J34" s="206">
        <f>J$31</f>
        <v>0</v>
      </c>
      <c r="K34" s="79">
        <f t="shared" ref="K34" si="12">J34*H34</f>
        <v>0</v>
      </c>
      <c r="L34" s="82"/>
    </row>
    <row r="35" spans="1:14" ht="19.5" thickBot="1" x14ac:dyDescent="0.3">
      <c r="A35" s="31" t="str">
        <f t="shared" si="2"/>
        <v/>
      </c>
      <c r="B35" s="15"/>
      <c r="C35" s="122"/>
      <c r="D35" s="130"/>
      <c r="E35" s="205"/>
      <c r="F35" s="204"/>
      <c r="G35" s="14"/>
      <c r="H35" s="69"/>
      <c r="I35" s="61"/>
      <c r="J35" s="206"/>
      <c r="K35" s="79"/>
      <c r="L35" s="82"/>
    </row>
    <row r="36" spans="1:14" s="198" customFormat="1" ht="16.5" thickBot="1" x14ac:dyDescent="0.3">
      <c r="A36" s="31" t="str">
        <f t="shared" si="2"/>
        <v/>
      </c>
      <c r="B36" s="188"/>
      <c r="C36" s="189"/>
      <c r="D36" s="190"/>
      <c r="E36" s="199" t="s">
        <v>49</v>
      </c>
      <c r="F36" s="191"/>
      <c r="G36" s="192"/>
      <c r="H36" s="201"/>
      <c r="I36" s="202"/>
      <c r="J36" s="195"/>
      <c r="K36" s="203"/>
      <c r="L36" s="197"/>
    </row>
    <row r="37" spans="1:14" ht="79.5" customHeight="1" x14ac:dyDescent="0.25">
      <c r="A37" s="31">
        <f t="shared" si="2"/>
        <v>10</v>
      </c>
      <c r="B37" s="15" t="s">
        <v>75</v>
      </c>
      <c r="C37" s="122" t="s">
        <v>29</v>
      </c>
      <c r="D37" s="130"/>
      <c r="E37" s="78" t="s">
        <v>54</v>
      </c>
      <c r="F37" s="204">
        <v>2030.2</v>
      </c>
      <c r="G37" s="14">
        <v>0.1</v>
      </c>
      <c r="H37" s="69">
        <f t="shared" ref="H37" si="13">F37*(1+G37)</f>
        <v>2233.2200000000003</v>
      </c>
      <c r="I37" s="61" t="s">
        <v>17</v>
      </c>
      <c r="J37" s="206">
        <f>J$31</f>
        <v>0</v>
      </c>
      <c r="K37" s="79">
        <f t="shared" ref="K37" si="14">J37*H37</f>
        <v>0</v>
      </c>
      <c r="L37" s="82"/>
      <c r="N37" s="198"/>
    </row>
    <row r="38" spans="1:14" s="68" customFormat="1" ht="19.5" thickBot="1" x14ac:dyDescent="0.3">
      <c r="A38" s="31" t="str">
        <f t="shared" si="2"/>
        <v/>
      </c>
      <c r="B38" s="15"/>
      <c r="C38" s="122"/>
      <c r="D38" s="125"/>
      <c r="E38" s="80"/>
      <c r="F38" s="114"/>
      <c r="G38" s="115"/>
      <c r="H38" s="106"/>
      <c r="I38" s="107"/>
      <c r="J38" s="116"/>
      <c r="K38" s="117"/>
      <c r="L38" s="82"/>
    </row>
    <row r="39" spans="1:14" ht="16.5" thickBot="1" x14ac:dyDescent="0.3">
      <c r="A39" s="31" t="str">
        <f t="shared" si="2"/>
        <v/>
      </c>
      <c r="B39" s="61"/>
      <c r="C39" s="123"/>
      <c r="D39" s="126"/>
      <c r="E39" s="62" t="s">
        <v>56</v>
      </c>
      <c r="F39" s="108"/>
      <c r="G39" s="109"/>
      <c r="H39" s="110"/>
      <c r="I39" s="111"/>
      <c r="J39" s="112"/>
      <c r="K39" s="113"/>
      <c r="L39" s="85">
        <f>SUM(K29:K38)</f>
        <v>0</v>
      </c>
    </row>
    <row r="40" spans="1:14" s="68" customFormat="1" ht="19.5" thickBot="1" x14ac:dyDescent="0.3">
      <c r="A40" s="31" t="str">
        <f t="shared" si="2"/>
        <v/>
      </c>
      <c r="B40" s="15"/>
      <c r="C40" s="122"/>
      <c r="D40" s="125"/>
      <c r="E40" s="80"/>
      <c r="F40" s="105"/>
      <c r="G40" s="96"/>
      <c r="H40" s="83"/>
      <c r="I40" s="77"/>
      <c r="J40" s="98"/>
      <c r="K40" s="97"/>
      <c r="L40" s="82"/>
    </row>
    <row r="41" spans="1:14" ht="16.5" thickBot="1" x14ac:dyDescent="0.3">
      <c r="A41" s="31" t="str">
        <f t="shared" si="2"/>
        <v/>
      </c>
      <c r="B41" s="71"/>
      <c r="C41" s="208"/>
      <c r="D41" s="128"/>
      <c r="E41" s="57" t="s">
        <v>39</v>
      </c>
      <c r="F41" s="58"/>
      <c r="G41" s="59"/>
      <c r="H41" s="56"/>
      <c r="I41" s="27"/>
      <c r="J41" s="72"/>
      <c r="K41" s="86"/>
      <c r="L41" s="60"/>
    </row>
    <row r="42" spans="1:14" s="198" customFormat="1" ht="16.5" thickBot="1" x14ac:dyDescent="0.3">
      <c r="A42" s="31" t="str">
        <f t="shared" si="2"/>
        <v/>
      </c>
      <c r="B42" s="188"/>
      <c r="C42" s="189"/>
      <c r="D42" s="190"/>
      <c r="E42" s="199" t="s">
        <v>50</v>
      </c>
      <c r="F42" s="191"/>
      <c r="G42" s="192"/>
      <c r="H42" s="193"/>
      <c r="I42" s="194"/>
      <c r="J42" s="195"/>
      <c r="K42" s="196"/>
      <c r="L42" s="197"/>
    </row>
    <row r="43" spans="1:14" ht="79.5" customHeight="1" x14ac:dyDescent="0.25">
      <c r="A43" s="31">
        <f t="shared" si="2"/>
        <v>11</v>
      </c>
      <c r="B43" s="15" t="s">
        <v>75</v>
      </c>
      <c r="C43" s="121" t="s">
        <v>29</v>
      </c>
      <c r="D43" s="130"/>
      <c r="E43" s="78" t="s">
        <v>40</v>
      </c>
      <c r="F43" s="81">
        <f>73.1+69+82*3.83*1+90*3.83*0.5</f>
        <v>628.51</v>
      </c>
      <c r="G43" s="14">
        <v>0.1</v>
      </c>
      <c r="H43" s="69">
        <f t="shared" ref="H43" si="15">F43*(1+G43)</f>
        <v>691.36099999999999</v>
      </c>
      <c r="I43" s="61" t="s">
        <v>17</v>
      </c>
      <c r="J43" s="36">
        <v>0</v>
      </c>
      <c r="K43" s="79">
        <f t="shared" ref="K43" si="16">J43*H43</f>
        <v>0</v>
      </c>
      <c r="L43" s="82"/>
    </row>
    <row r="44" spans="1:14" s="68" customFormat="1" ht="19.5" thickBot="1" x14ac:dyDescent="0.3">
      <c r="A44" s="31" t="str">
        <f t="shared" si="2"/>
        <v/>
      </c>
      <c r="B44" s="15"/>
      <c r="C44" s="122"/>
      <c r="D44" s="125"/>
      <c r="E44" s="80"/>
      <c r="F44" s="114"/>
      <c r="G44" s="115"/>
      <c r="H44" s="106"/>
      <c r="I44" s="107"/>
      <c r="J44" s="116"/>
      <c r="K44" s="117"/>
      <c r="L44" s="82"/>
    </row>
    <row r="45" spans="1:14" ht="16.5" thickBot="1" x14ac:dyDescent="0.3">
      <c r="A45" s="31" t="str">
        <f t="shared" si="2"/>
        <v/>
      </c>
      <c r="B45" s="61"/>
      <c r="C45" s="123"/>
      <c r="D45" s="126"/>
      <c r="E45" s="62" t="s">
        <v>57</v>
      </c>
      <c r="F45" s="108"/>
      <c r="G45" s="109"/>
      <c r="H45" s="110"/>
      <c r="I45" s="111"/>
      <c r="J45" s="112"/>
      <c r="K45" s="113"/>
      <c r="L45" s="85">
        <f>SUM(K41:K44)</f>
        <v>0</v>
      </c>
    </row>
    <row r="46" spans="1:14" s="68" customFormat="1" ht="19.5" thickBot="1" x14ac:dyDescent="0.3">
      <c r="A46" s="31" t="str">
        <f t="shared" si="2"/>
        <v/>
      </c>
      <c r="B46" s="15"/>
      <c r="C46" s="122"/>
      <c r="D46" s="125"/>
      <c r="E46" s="80"/>
      <c r="F46" s="105"/>
      <c r="G46" s="96"/>
      <c r="H46" s="83"/>
      <c r="I46" s="77"/>
      <c r="J46" s="98"/>
      <c r="K46" s="97"/>
      <c r="L46" s="82"/>
    </row>
    <row r="47" spans="1:14" ht="16.5" thickBot="1" x14ac:dyDescent="0.3">
      <c r="A47" s="31" t="str">
        <f t="shared" si="2"/>
        <v/>
      </c>
      <c r="B47" s="71"/>
      <c r="C47" s="208"/>
      <c r="D47" s="128"/>
      <c r="E47" s="57" t="s">
        <v>42</v>
      </c>
      <c r="F47" s="58"/>
      <c r="G47" s="59"/>
      <c r="H47" s="56"/>
      <c r="I47" s="27"/>
      <c r="J47" s="72"/>
      <c r="K47" s="86"/>
      <c r="L47" s="60"/>
    </row>
    <row r="48" spans="1:14" s="198" customFormat="1" ht="16.5" thickBot="1" x14ac:dyDescent="0.3">
      <c r="A48" s="31" t="str">
        <f t="shared" si="2"/>
        <v/>
      </c>
      <c r="B48" s="188"/>
      <c r="C48" s="189"/>
      <c r="D48" s="190"/>
      <c r="E48" s="199" t="s">
        <v>47</v>
      </c>
      <c r="F48" s="191"/>
      <c r="G48" s="192"/>
      <c r="H48" s="193"/>
      <c r="I48" s="194"/>
      <c r="J48" s="195"/>
      <c r="K48" s="196"/>
      <c r="L48" s="197"/>
    </row>
    <row r="49" spans="1:12" ht="78.75" x14ac:dyDescent="0.25">
      <c r="A49" s="31">
        <f t="shared" si="2"/>
        <v>12</v>
      </c>
      <c r="B49" s="15" t="s">
        <v>75</v>
      </c>
      <c r="C49" s="121" t="s">
        <v>29</v>
      </c>
      <c r="D49" s="130"/>
      <c r="E49" s="78" t="s">
        <v>41</v>
      </c>
      <c r="F49" s="81">
        <v>276</v>
      </c>
      <c r="G49" s="14">
        <v>0.1</v>
      </c>
      <c r="H49" s="12">
        <f t="shared" ref="H49" si="17">F49*(1+G49)</f>
        <v>303.60000000000002</v>
      </c>
      <c r="I49" s="61" t="s">
        <v>17</v>
      </c>
      <c r="J49" s="36">
        <v>0</v>
      </c>
      <c r="K49" s="87">
        <f t="shared" ref="K49" si="18">J49*H49</f>
        <v>0</v>
      </c>
      <c r="L49" s="82"/>
    </row>
    <row r="50" spans="1:12" ht="19.5" thickBot="1" x14ac:dyDescent="0.3">
      <c r="A50" s="31" t="str">
        <f t="shared" si="2"/>
        <v/>
      </c>
      <c r="B50" s="15"/>
      <c r="C50" s="122"/>
      <c r="D50" s="130"/>
      <c r="E50" s="205"/>
      <c r="F50" s="204"/>
      <c r="G50" s="14"/>
      <c r="H50" s="69"/>
      <c r="I50" s="61"/>
      <c r="J50" s="206"/>
      <c r="K50" s="79"/>
      <c r="L50" s="82"/>
    </row>
    <row r="51" spans="1:12" s="198" customFormat="1" ht="16.5" thickBot="1" x14ac:dyDescent="0.3">
      <c r="A51" s="31" t="str">
        <f t="shared" si="2"/>
        <v/>
      </c>
      <c r="B51" s="188"/>
      <c r="C51" s="189"/>
      <c r="D51" s="190"/>
      <c r="E51" s="199" t="s">
        <v>48</v>
      </c>
      <c r="F51" s="191"/>
      <c r="G51" s="192"/>
      <c r="H51" s="201"/>
      <c r="I51" s="202"/>
      <c r="J51" s="195"/>
      <c r="K51" s="203"/>
      <c r="L51" s="197"/>
    </row>
    <row r="52" spans="1:12" ht="78.75" x14ac:dyDescent="0.25">
      <c r="A52" s="31">
        <f t="shared" si="2"/>
        <v>13</v>
      </c>
      <c r="B52" s="15" t="s">
        <v>75</v>
      </c>
      <c r="C52" s="121" t="s">
        <v>29</v>
      </c>
      <c r="D52" s="130"/>
      <c r="E52" s="78" t="s">
        <v>41</v>
      </c>
      <c r="F52" s="81">
        <f>34+323.7</f>
        <v>357.7</v>
      </c>
      <c r="G52" s="14">
        <v>0.1</v>
      </c>
      <c r="H52" s="12">
        <f t="shared" ref="H52" si="19">F52*(1+G52)</f>
        <v>393.47</v>
      </c>
      <c r="I52" s="61" t="s">
        <v>17</v>
      </c>
      <c r="J52" s="206">
        <f>J$49</f>
        <v>0</v>
      </c>
      <c r="K52" s="87">
        <f t="shared" ref="K52" si="20">J52*H52</f>
        <v>0</v>
      </c>
      <c r="L52" s="82"/>
    </row>
    <row r="53" spans="1:12" ht="19.5" thickBot="1" x14ac:dyDescent="0.3">
      <c r="A53" s="31" t="str">
        <f t="shared" si="2"/>
        <v/>
      </c>
      <c r="B53" s="15"/>
      <c r="C53" s="122"/>
      <c r="D53" s="130"/>
      <c r="E53" s="205"/>
      <c r="F53" s="204"/>
      <c r="G53" s="14"/>
      <c r="H53" s="69"/>
      <c r="I53" s="61"/>
      <c r="J53" s="206"/>
      <c r="K53" s="79"/>
      <c r="L53" s="82"/>
    </row>
    <row r="54" spans="1:12" s="198" customFormat="1" ht="16.5" thickBot="1" x14ac:dyDescent="0.3">
      <c r="A54" s="31" t="str">
        <f t="shared" si="2"/>
        <v/>
      </c>
      <c r="B54" s="188"/>
      <c r="C54" s="189"/>
      <c r="D54" s="190"/>
      <c r="E54" s="199" t="s">
        <v>49</v>
      </c>
      <c r="F54" s="191"/>
      <c r="G54" s="192"/>
      <c r="H54" s="201"/>
      <c r="I54" s="202"/>
      <c r="J54" s="195"/>
      <c r="K54" s="203"/>
      <c r="L54" s="197"/>
    </row>
    <row r="55" spans="1:12" ht="78.75" x14ac:dyDescent="0.25">
      <c r="A55" s="31">
        <f t="shared" si="2"/>
        <v>14</v>
      </c>
      <c r="B55" s="15" t="s">
        <v>75</v>
      </c>
      <c r="C55" s="121" t="s">
        <v>29</v>
      </c>
      <c r="D55" s="130"/>
      <c r="E55" s="78" t="s">
        <v>41</v>
      </c>
      <c r="F55" s="81">
        <v>371.2</v>
      </c>
      <c r="G55" s="14">
        <v>0.1</v>
      </c>
      <c r="H55" s="12">
        <f t="shared" ref="H55" si="21">F55*(1+G55)</f>
        <v>408.32</v>
      </c>
      <c r="I55" s="61" t="s">
        <v>17</v>
      </c>
      <c r="J55" s="206">
        <f>J$49</f>
        <v>0</v>
      </c>
      <c r="K55" s="87">
        <f t="shared" ref="K55" si="22">J55*H55</f>
        <v>0</v>
      </c>
      <c r="L55" s="82"/>
    </row>
    <row r="56" spans="1:12" ht="19.5" thickBot="1" x14ac:dyDescent="0.3">
      <c r="A56" s="31" t="str">
        <f t="shared" si="2"/>
        <v/>
      </c>
      <c r="B56" s="15"/>
      <c r="C56" s="122"/>
      <c r="D56" s="129"/>
      <c r="E56" s="84"/>
      <c r="F56" s="99"/>
      <c r="G56" s="100"/>
      <c r="H56" s="101"/>
      <c r="I56" s="102"/>
      <c r="J56" s="103"/>
      <c r="K56" s="104"/>
      <c r="L56" s="82"/>
    </row>
    <row r="57" spans="1:12" ht="16.5" thickBot="1" x14ac:dyDescent="0.3">
      <c r="A57" s="31" t="str">
        <f t="shared" si="2"/>
        <v/>
      </c>
      <c r="B57" s="61"/>
      <c r="C57" s="123"/>
      <c r="D57" s="126"/>
      <c r="E57" s="62" t="s">
        <v>43</v>
      </c>
      <c r="F57" s="108"/>
      <c r="G57" s="109"/>
      <c r="H57" s="110"/>
      <c r="I57" s="111"/>
      <c r="J57" s="112"/>
      <c r="K57" s="113"/>
      <c r="L57" s="85">
        <f>SUM(K47:K56)</f>
        <v>0</v>
      </c>
    </row>
    <row r="58" spans="1:12" s="68" customFormat="1" ht="19.5" thickBot="1" x14ac:dyDescent="0.3">
      <c r="A58" s="31" t="str">
        <f t="shared" si="2"/>
        <v/>
      </c>
      <c r="B58" s="15"/>
      <c r="C58" s="122"/>
      <c r="D58" s="67"/>
      <c r="E58" s="80"/>
      <c r="F58" s="105"/>
      <c r="G58" s="96"/>
      <c r="H58" s="83"/>
      <c r="I58" s="77"/>
      <c r="J58" s="98"/>
      <c r="K58" s="97"/>
      <c r="L58" s="82"/>
    </row>
    <row r="59" spans="1:12" ht="16.5" thickBot="1" x14ac:dyDescent="0.3">
      <c r="A59" s="31" t="str">
        <f t="shared" si="2"/>
        <v/>
      </c>
      <c r="B59" s="71"/>
      <c r="C59" s="208"/>
      <c r="D59" s="128"/>
      <c r="E59" s="57" t="s">
        <v>44</v>
      </c>
      <c r="F59" s="58"/>
      <c r="G59" s="59"/>
      <c r="H59" s="56"/>
      <c r="I59" s="27"/>
      <c r="J59" s="72"/>
      <c r="K59" s="86"/>
      <c r="L59" s="60"/>
    </row>
    <row r="60" spans="1:12" s="198" customFormat="1" ht="16.5" thickBot="1" x14ac:dyDescent="0.3">
      <c r="A60" s="31" t="str">
        <f t="shared" si="2"/>
        <v/>
      </c>
      <c r="B60" s="188"/>
      <c r="C60" s="189"/>
      <c r="D60" s="190"/>
      <c r="E60" s="199" t="s">
        <v>47</v>
      </c>
      <c r="F60" s="191"/>
      <c r="G60" s="192"/>
      <c r="H60" s="193"/>
      <c r="I60" s="194"/>
      <c r="J60" s="195"/>
      <c r="K60" s="196"/>
      <c r="L60" s="197"/>
    </row>
    <row r="61" spans="1:12" ht="94.5" x14ac:dyDescent="0.25">
      <c r="A61" s="31">
        <f t="shared" si="2"/>
        <v>15</v>
      </c>
      <c r="B61" s="15" t="s">
        <v>75</v>
      </c>
      <c r="C61" s="121" t="s">
        <v>29</v>
      </c>
      <c r="D61" s="130"/>
      <c r="E61" s="78" t="s">
        <v>46</v>
      </c>
      <c r="F61" s="81">
        <v>1687</v>
      </c>
      <c r="G61" s="14">
        <v>0.1</v>
      </c>
      <c r="H61" s="12">
        <f t="shared" ref="H61" si="23">F61*(1+G61)</f>
        <v>1855.7</v>
      </c>
      <c r="I61" s="13" t="s">
        <v>28</v>
      </c>
      <c r="J61" s="36">
        <v>0</v>
      </c>
      <c r="K61" s="87">
        <f t="shared" ref="K61" si="24">J61*H61</f>
        <v>0</v>
      </c>
      <c r="L61" s="82"/>
    </row>
    <row r="62" spans="1:12" ht="19.5" thickBot="1" x14ac:dyDescent="0.3">
      <c r="A62" s="31" t="str">
        <f t="shared" si="2"/>
        <v/>
      </c>
      <c r="B62" s="15"/>
      <c r="C62" s="122"/>
      <c r="D62" s="130"/>
      <c r="E62" s="205"/>
      <c r="F62" s="204"/>
      <c r="G62" s="14"/>
      <c r="H62" s="69"/>
      <c r="I62" s="61"/>
      <c r="J62" s="206"/>
      <c r="K62" s="79"/>
      <c r="L62" s="82"/>
    </row>
    <row r="63" spans="1:12" s="198" customFormat="1" ht="16.5" thickBot="1" x14ac:dyDescent="0.3">
      <c r="A63" s="31" t="str">
        <f t="shared" si="2"/>
        <v/>
      </c>
      <c r="B63" s="188"/>
      <c r="C63" s="189"/>
      <c r="D63" s="190"/>
      <c r="E63" s="199" t="s">
        <v>48</v>
      </c>
      <c r="F63" s="191"/>
      <c r="G63" s="192"/>
      <c r="H63" s="201"/>
      <c r="I63" s="202"/>
      <c r="J63" s="195"/>
      <c r="K63" s="203"/>
      <c r="L63" s="197"/>
    </row>
    <row r="64" spans="1:12" ht="94.5" x14ac:dyDescent="0.25">
      <c r="A64" s="31">
        <f t="shared" si="2"/>
        <v>16</v>
      </c>
      <c r="B64" s="15" t="s">
        <v>75</v>
      </c>
      <c r="C64" s="121" t="s">
        <v>29</v>
      </c>
      <c r="D64" s="130"/>
      <c r="E64" s="78" t="s">
        <v>46</v>
      </c>
      <c r="F64" s="81">
        <v>3136.5</v>
      </c>
      <c r="G64" s="14">
        <v>0.1</v>
      </c>
      <c r="H64" s="12">
        <f t="shared" ref="H64" si="25">F64*(1+G64)</f>
        <v>3450.15</v>
      </c>
      <c r="I64" s="13" t="s">
        <v>28</v>
      </c>
      <c r="J64" s="206">
        <f>J$61</f>
        <v>0</v>
      </c>
      <c r="K64" s="87">
        <f t="shared" ref="K64" si="26">J64*H64</f>
        <v>0</v>
      </c>
      <c r="L64" s="82"/>
    </row>
    <row r="65" spans="1:12" ht="19.5" thickBot="1" x14ac:dyDescent="0.3">
      <c r="A65" s="31" t="str">
        <f t="shared" si="2"/>
        <v/>
      </c>
      <c r="B65" s="15"/>
      <c r="C65" s="122"/>
      <c r="D65" s="130"/>
      <c r="E65" s="205"/>
      <c r="F65" s="204"/>
      <c r="G65" s="14"/>
      <c r="H65" s="69"/>
      <c r="I65" s="61"/>
      <c r="J65" s="206"/>
      <c r="K65" s="79"/>
      <c r="L65" s="82"/>
    </row>
    <row r="66" spans="1:12" s="198" customFormat="1" ht="16.5" thickBot="1" x14ac:dyDescent="0.3">
      <c r="A66" s="31" t="str">
        <f t="shared" si="2"/>
        <v/>
      </c>
      <c r="B66" s="188"/>
      <c r="C66" s="189"/>
      <c r="D66" s="190"/>
      <c r="E66" s="199" t="s">
        <v>48</v>
      </c>
      <c r="F66" s="191"/>
      <c r="G66" s="192"/>
      <c r="H66" s="201"/>
      <c r="I66" s="202"/>
      <c r="J66" s="195"/>
      <c r="K66" s="203"/>
      <c r="L66" s="197"/>
    </row>
    <row r="67" spans="1:12" ht="94.5" x14ac:dyDescent="0.25">
      <c r="A67" s="31">
        <f t="shared" si="2"/>
        <v>17</v>
      </c>
      <c r="B67" s="15" t="s">
        <v>75</v>
      </c>
      <c r="C67" s="121" t="s">
        <v>29</v>
      </c>
      <c r="D67" s="130"/>
      <c r="E67" s="78" t="s">
        <v>46</v>
      </c>
      <c r="F67" s="204">
        <v>3136.5</v>
      </c>
      <c r="G67" s="14">
        <v>0.1</v>
      </c>
      <c r="H67" s="12">
        <f t="shared" ref="H67" si="27">F67*(1+G67)</f>
        <v>3450.15</v>
      </c>
      <c r="I67" s="13" t="s">
        <v>28</v>
      </c>
      <c r="J67" s="206">
        <f>J$61</f>
        <v>0</v>
      </c>
      <c r="K67" s="87">
        <f t="shared" ref="K67" si="28">J67*H67</f>
        <v>0</v>
      </c>
      <c r="L67" s="82"/>
    </row>
    <row r="68" spans="1:12" ht="19.5" thickBot="1" x14ac:dyDescent="0.3">
      <c r="A68" s="31" t="str">
        <f t="shared" si="2"/>
        <v/>
      </c>
      <c r="B68" s="15"/>
      <c r="C68" s="122"/>
      <c r="D68" s="129"/>
      <c r="E68" s="84"/>
      <c r="F68" s="99"/>
      <c r="G68" s="100"/>
      <c r="H68" s="101"/>
      <c r="I68" s="102"/>
      <c r="J68" s="103"/>
      <c r="K68" s="104"/>
      <c r="L68" s="82"/>
    </row>
    <row r="69" spans="1:12" ht="16.5" thickBot="1" x14ac:dyDescent="0.3">
      <c r="A69" s="31" t="str">
        <f t="shared" si="2"/>
        <v/>
      </c>
      <c r="B69" s="61"/>
      <c r="C69" s="123"/>
      <c r="D69" s="126"/>
      <c r="E69" s="62" t="s">
        <v>45</v>
      </c>
      <c r="F69" s="108"/>
      <c r="G69" s="109"/>
      <c r="H69" s="110"/>
      <c r="I69" s="111"/>
      <c r="J69" s="112"/>
      <c r="K69" s="113"/>
      <c r="L69" s="85">
        <f>SUM(K59:K68)</f>
        <v>0</v>
      </c>
    </row>
    <row r="70" spans="1:12" s="68" customFormat="1" ht="19.5" thickBot="1" x14ac:dyDescent="0.3">
      <c r="A70" s="31" t="str">
        <f t="shared" si="2"/>
        <v/>
      </c>
      <c r="B70" s="15"/>
      <c r="C70" s="122"/>
      <c r="D70" s="67"/>
      <c r="E70" s="80"/>
      <c r="F70" s="105"/>
      <c r="G70" s="96"/>
      <c r="H70" s="83"/>
      <c r="I70" s="77"/>
      <c r="J70" s="98"/>
      <c r="K70" s="97"/>
      <c r="L70" s="82"/>
    </row>
    <row r="71" spans="1:12" ht="16.5" thickBot="1" x14ac:dyDescent="0.3">
      <c r="A71" s="31" t="str">
        <f t="shared" si="2"/>
        <v/>
      </c>
      <c r="B71" s="71"/>
      <c r="C71" s="208"/>
      <c r="D71" s="128"/>
      <c r="E71" s="57" t="s">
        <v>58</v>
      </c>
      <c r="F71" s="58"/>
      <c r="G71" s="59"/>
      <c r="H71" s="56"/>
      <c r="I71" s="27"/>
      <c r="J71" s="72"/>
      <c r="K71" s="86"/>
      <c r="L71" s="60"/>
    </row>
    <row r="72" spans="1:12" s="198" customFormat="1" ht="16.5" thickBot="1" x14ac:dyDescent="0.3">
      <c r="A72" s="31" t="str">
        <f t="shared" si="2"/>
        <v/>
      </c>
      <c r="B72" s="188"/>
      <c r="C72" s="189"/>
      <c r="D72" s="190"/>
      <c r="E72" s="199" t="s">
        <v>63</v>
      </c>
      <c r="F72" s="191"/>
      <c r="G72" s="192"/>
      <c r="H72" s="193"/>
      <c r="I72" s="194"/>
      <c r="J72" s="195"/>
      <c r="K72" s="196"/>
      <c r="L72" s="197"/>
    </row>
    <row r="73" spans="1:12" ht="31.5" x14ac:dyDescent="0.25">
      <c r="A73" s="31">
        <f t="shared" si="2"/>
        <v>18</v>
      </c>
      <c r="B73" s="15" t="s">
        <v>75</v>
      </c>
      <c r="C73" s="236" t="s">
        <v>61</v>
      </c>
      <c r="D73" s="130"/>
      <c r="E73" s="230" t="s">
        <v>60</v>
      </c>
      <c r="F73" s="81">
        <v>5842.3</v>
      </c>
      <c r="G73" s="14">
        <v>0.1</v>
      </c>
      <c r="H73" s="69">
        <f t="shared" ref="H73" si="29">F73*(1+G73)</f>
        <v>6426.5300000000007</v>
      </c>
      <c r="I73" s="61" t="s">
        <v>17</v>
      </c>
      <c r="J73" s="36">
        <v>0</v>
      </c>
      <c r="K73" s="79">
        <f t="shared" ref="K73" si="30">J73*H73</f>
        <v>0</v>
      </c>
      <c r="L73" s="82"/>
    </row>
    <row r="74" spans="1:12" ht="31.5" x14ac:dyDescent="0.25">
      <c r="A74" s="31">
        <f t="shared" si="2"/>
        <v>19</v>
      </c>
      <c r="B74" s="15" t="s">
        <v>75</v>
      </c>
      <c r="C74" s="236" t="s">
        <v>61</v>
      </c>
      <c r="D74" s="130"/>
      <c r="E74" s="230" t="s">
        <v>62</v>
      </c>
      <c r="F74" s="81">
        <v>287.7</v>
      </c>
      <c r="G74" s="14">
        <v>0.1</v>
      </c>
      <c r="H74" s="69">
        <f t="shared" ref="H74" si="31">F74*(1+G74)</f>
        <v>316.47000000000003</v>
      </c>
      <c r="I74" s="61" t="s">
        <v>28</v>
      </c>
      <c r="J74" s="36">
        <v>0</v>
      </c>
      <c r="K74" s="79">
        <f t="shared" ref="K74" si="32">J74*H74</f>
        <v>0</v>
      </c>
      <c r="L74" s="82"/>
    </row>
    <row r="75" spans="1:12" s="68" customFormat="1" ht="48" thickBot="1" x14ac:dyDescent="0.3">
      <c r="A75" s="31" t="str">
        <f t="shared" ref="A75:A76" si="33">IF(F75&lt;&gt;"",1+MAX(A66:A74),"")</f>
        <v/>
      </c>
      <c r="B75" s="15"/>
      <c r="C75" s="122"/>
      <c r="D75" s="125"/>
      <c r="E75" s="235" t="s">
        <v>64</v>
      </c>
      <c r="F75" s="114"/>
      <c r="G75" s="115"/>
      <c r="H75" s="106"/>
      <c r="I75" s="107"/>
      <c r="J75" s="116"/>
      <c r="K75" s="117"/>
      <c r="L75" s="82"/>
    </row>
    <row r="76" spans="1:12" ht="16.5" thickBot="1" x14ac:dyDescent="0.3">
      <c r="A76" s="31" t="str">
        <f t="shared" si="33"/>
        <v/>
      </c>
      <c r="B76" s="61"/>
      <c r="C76" s="123"/>
      <c r="D76" s="126"/>
      <c r="E76" s="62" t="s">
        <v>59</v>
      </c>
      <c r="F76" s="108"/>
      <c r="G76" s="109"/>
      <c r="H76" s="110"/>
      <c r="I76" s="111"/>
      <c r="J76" s="112"/>
      <c r="K76" s="113"/>
      <c r="L76" s="85">
        <f>SUM(K71:K75)</f>
        <v>0</v>
      </c>
    </row>
    <row r="77" spans="1:12" s="68" customFormat="1" ht="19.5" thickBot="1" x14ac:dyDescent="0.3">
      <c r="A77" s="31" t="str">
        <f t="shared" ref="A77" si="34">IF(F77&lt;&gt;"",1+MAX(A68:A76),"")</f>
        <v/>
      </c>
      <c r="B77" s="15"/>
      <c r="C77" s="122"/>
      <c r="D77" s="125"/>
      <c r="E77" s="80"/>
      <c r="F77" s="105"/>
      <c r="G77" s="96"/>
      <c r="H77" s="83"/>
      <c r="I77" s="77"/>
      <c r="J77" s="98"/>
      <c r="K77" s="97"/>
      <c r="L77" s="82"/>
    </row>
    <row r="78" spans="1:12" ht="16.5" thickBot="1" x14ac:dyDescent="0.3">
      <c r="A78" s="175" t="s">
        <v>19</v>
      </c>
      <c r="B78" s="176"/>
      <c r="C78" s="177"/>
      <c r="D78" s="176"/>
      <c r="E78" s="177"/>
      <c r="F78" s="33"/>
      <c r="G78" s="178"/>
      <c r="H78" s="178"/>
      <c r="I78" s="32"/>
      <c r="J78" s="34"/>
      <c r="K78" s="179">
        <f>SUM(K7:K77)</f>
        <v>0</v>
      </c>
      <c r="L78" s="179">
        <f>SUM(L7:L77)</f>
        <v>0</v>
      </c>
    </row>
    <row r="79" spans="1:12" ht="16.5" thickBot="1" x14ac:dyDescent="0.3">
      <c r="A79" s="166" t="s">
        <v>22</v>
      </c>
      <c r="B79" s="167"/>
      <c r="C79" s="168"/>
      <c r="D79" s="167"/>
      <c r="E79" s="168"/>
      <c r="F79" s="169"/>
      <c r="G79" s="170"/>
      <c r="H79" s="171"/>
      <c r="I79" s="167"/>
      <c r="J79" s="172"/>
      <c r="K79" s="174">
        <v>0.2</v>
      </c>
      <c r="L79" s="173">
        <f>K79*L78</f>
        <v>0</v>
      </c>
    </row>
    <row r="80" spans="1:12" x14ac:dyDescent="0.25">
      <c r="A80" s="175" t="s">
        <v>6</v>
      </c>
      <c r="B80" s="176"/>
      <c r="C80" s="177"/>
      <c r="D80" s="176"/>
      <c r="E80" s="177"/>
      <c r="F80" s="33"/>
      <c r="G80" s="178"/>
      <c r="H80" s="178"/>
      <c r="I80" s="32"/>
      <c r="J80" s="34"/>
      <c r="K80" s="179"/>
      <c r="L80" s="179">
        <f>SUM(L78:L79)</f>
        <v>0</v>
      </c>
    </row>
  </sheetData>
  <pageMargins left="0.25" right="0.25" top="0.75" bottom="0.75" header="0.3" footer="0.3"/>
  <pageSetup paperSize="140" scale="74" fitToHeight="0"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15"/>
  <sheetViews>
    <sheetView showGridLines="0" view="pageBreakPreview" zoomScale="90" zoomScaleNormal="90" zoomScaleSheetLayoutView="90" workbookViewId="0">
      <pane ySplit="1" topLeftCell="A2" activePane="bottomLeft" state="frozen"/>
      <selection pane="bottomLeft" activeCell="H10" sqref="H10"/>
    </sheetView>
  </sheetViews>
  <sheetFormatPr defaultColWidth="12.42578125" defaultRowHeight="15.75" x14ac:dyDescent="0.25"/>
  <cols>
    <col min="1" max="1" width="7.28515625" style="221" customWidth="1"/>
    <col min="2" max="2" width="66.140625" style="222" customWidth="1"/>
    <col min="3" max="3" width="10.140625" style="223" customWidth="1"/>
    <col min="4" max="4" width="9.140625" style="224" customWidth="1"/>
    <col min="5" max="16384" width="12.42578125" style="225"/>
  </cols>
  <sheetData>
    <row r="1" spans="1:7" s="211" customFormat="1" ht="37.5" customHeight="1" thickBot="1" x14ac:dyDescent="0.3">
      <c r="A1" s="209" t="s">
        <v>7</v>
      </c>
      <c r="B1" s="228" t="s">
        <v>2</v>
      </c>
      <c r="C1" s="210" t="s">
        <v>12</v>
      </c>
      <c r="D1" s="231" t="s">
        <v>13</v>
      </c>
      <c r="E1" s="198"/>
      <c r="F1" s="198"/>
      <c r="G1" s="198"/>
    </row>
    <row r="2" spans="1:7" s="198" customFormat="1" ht="16.5" thickBot="1" x14ac:dyDescent="0.3">
      <c r="A2" s="226" t="str">
        <f>IF(C2&lt;&gt;"",1+MAX(#REF!),"")</f>
        <v/>
      </c>
      <c r="B2" s="229" t="s">
        <v>51</v>
      </c>
      <c r="C2" s="227"/>
      <c r="D2" s="213"/>
    </row>
    <row r="3" spans="1:7" s="216" customFormat="1" ht="63" x14ac:dyDescent="0.2">
      <c r="A3" s="212">
        <f>IF(C3&lt;&gt;"",1+MAX(A1:A2),"")</f>
        <v>1</v>
      </c>
      <c r="B3" s="78" t="s">
        <v>33</v>
      </c>
      <c r="C3" s="214">
        <v>24100</v>
      </c>
      <c r="D3" s="215" t="s">
        <v>17</v>
      </c>
    </row>
    <row r="4" spans="1:7" s="216" customFormat="1" ht="63" x14ac:dyDescent="0.2">
      <c r="A4" s="212">
        <f>IF(C4&lt;&gt;"",1+MAX(A1:A3),"")</f>
        <v>2</v>
      </c>
      <c r="B4" s="78" t="s">
        <v>35</v>
      </c>
      <c r="C4" s="214">
        <v>2749.78</v>
      </c>
      <c r="D4" s="215" t="s">
        <v>17</v>
      </c>
    </row>
    <row r="5" spans="1:7" s="216" customFormat="1" ht="78.75" x14ac:dyDescent="0.2">
      <c r="A5" s="212">
        <f t="shared" ref="A5:A15" si="0">IF(C5&lt;&gt;"",1+MAX(A1:A4),"")</f>
        <v>3</v>
      </c>
      <c r="B5" s="78" t="s">
        <v>36</v>
      </c>
      <c r="C5" s="214">
        <v>728</v>
      </c>
      <c r="D5" s="215" t="s">
        <v>28</v>
      </c>
    </row>
    <row r="6" spans="1:7" s="216" customFormat="1" ht="110.25" x14ac:dyDescent="0.2">
      <c r="A6" s="212">
        <f t="shared" si="0"/>
        <v>4</v>
      </c>
      <c r="B6" s="78" t="s">
        <v>53</v>
      </c>
      <c r="C6" s="214">
        <v>209</v>
      </c>
      <c r="D6" s="215" t="s">
        <v>17</v>
      </c>
    </row>
    <row r="7" spans="1:7" s="216" customFormat="1" ht="63" x14ac:dyDescent="0.2">
      <c r="A7" s="212">
        <f t="shared" si="0"/>
        <v>5</v>
      </c>
      <c r="B7" s="78" t="s">
        <v>54</v>
      </c>
      <c r="C7" s="214">
        <v>5654.88</v>
      </c>
      <c r="D7" s="215" t="s">
        <v>17</v>
      </c>
    </row>
    <row r="8" spans="1:7" s="216" customFormat="1" ht="79.5" thickBot="1" x14ac:dyDescent="0.25">
      <c r="A8" s="212">
        <f t="shared" si="0"/>
        <v>6</v>
      </c>
      <c r="B8" s="78" t="s">
        <v>40</v>
      </c>
      <c r="C8" s="214">
        <v>691</v>
      </c>
      <c r="D8" s="215" t="s">
        <v>17</v>
      </c>
    </row>
    <row r="9" spans="1:7" s="198" customFormat="1" ht="16.5" thickBot="1" x14ac:dyDescent="0.25">
      <c r="A9" s="212" t="str">
        <f t="shared" si="0"/>
        <v/>
      </c>
      <c r="B9" s="229" t="s">
        <v>52</v>
      </c>
      <c r="C9" s="227"/>
      <c r="D9" s="213"/>
      <c r="E9" s="216"/>
    </row>
    <row r="10" spans="1:7" s="216" customFormat="1" ht="78.75" x14ac:dyDescent="0.2">
      <c r="A10" s="212">
        <f t="shared" si="0"/>
        <v>7</v>
      </c>
      <c r="B10" s="78" t="s">
        <v>41</v>
      </c>
      <c r="C10" s="214">
        <v>1105.3900000000001</v>
      </c>
      <c r="D10" s="215" t="s">
        <v>28</v>
      </c>
    </row>
    <row r="11" spans="1:7" s="216" customFormat="1" ht="95.25" thickBot="1" x14ac:dyDescent="0.25">
      <c r="A11" s="212">
        <f t="shared" si="0"/>
        <v>8</v>
      </c>
      <c r="B11" s="78" t="s">
        <v>46</v>
      </c>
      <c r="C11" s="214">
        <v>8756</v>
      </c>
      <c r="D11" s="215" t="s">
        <v>28</v>
      </c>
    </row>
    <row r="12" spans="1:7" s="198" customFormat="1" ht="16.5" thickBot="1" x14ac:dyDescent="0.25">
      <c r="A12" s="212" t="str">
        <f t="shared" si="0"/>
        <v/>
      </c>
      <c r="B12" s="229" t="s">
        <v>65</v>
      </c>
      <c r="C12" s="227"/>
      <c r="D12" s="213"/>
      <c r="E12" s="216"/>
    </row>
    <row r="13" spans="1:7" s="216" customFormat="1" ht="31.5" x14ac:dyDescent="0.2">
      <c r="A13" s="212">
        <f t="shared" si="0"/>
        <v>9</v>
      </c>
      <c r="B13" s="230" t="s">
        <v>66</v>
      </c>
      <c r="C13" s="214">
        <v>6426.5300000000007</v>
      </c>
      <c r="D13" s="215" t="s">
        <v>17</v>
      </c>
    </row>
    <row r="14" spans="1:7" s="216" customFormat="1" ht="31.5" x14ac:dyDescent="0.2">
      <c r="A14" s="212">
        <f t="shared" si="0"/>
        <v>10</v>
      </c>
      <c r="B14" s="230" t="s">
        <v>67</v>
      </c>
      <c r="C14" s="214">
        <v>316.47000000000003</v>
      </c>
      <c r="D14" s="215" t="s">
        <v>28</v>
      </c>
    </row>
    <row r="15" spans="1:7" s="198" customFormat="1" ht="16.5" thickBot="1" x14ac:dyDescent="0.3">
      <c r="A15" s="217" t="str">
        <f t="shared" si="0"/>
        <v/>
      </c>
      <c r="B15" s="218"/>
      <c r="C15" s="219"/>
      <c r="D15" s="220"/>
    </row>
  </sheetData>
  <pageMargins left="0.25" right="0.25" top="0.75" bottom="0.75" header="0.3" footer="0.3"/>
  <pageSetup paperSize="9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EBAFAD6-90BE-4D39-BBA0-D754651C0B4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PRICE SUMMARY</vt:lpstr>
      <vt:lpstr>DETAILED TAKEOFFS</vt:lpstr>
      <vt:lpstr>MATERIAL SUMMARY</vt:lpstr>
      <vt:lpstr>'DETAILED TAKEOFFS'!Print_Area</vt:lpstr>
      <vt:lpstr>'MATERIAL SUMMARY'!Print_Area</vt:lpstr>
      <vt:lpstr>'PRICE SUMMARY'!Print_Area</vt:lpstr>
      <vt:lpstr>'DETAILED TAKEOFFS'!Print_Titles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2023-12-25T15:20:41Z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{1EBAFAD6-90BE-4D39-BBA0-D754651C0B4E}</vt:lpwstr>
  </property>
</Properties>
</file>